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60" windowWidth="9840" windowHeight="7440" activeTab="0"/>
  </bookViews>
  <sheets>
    <sheet name="Biểu 62" sheetId="1" r:id="rId1"/>
    <sheet name="Biểu 63" sheetId="2" r:id="rId2"/>
    <sheet name="Biểu 64" sheetId="3" r:id="rId3"/>
    <sheet name="Biểu 65" sheetId="4" r:id="rId4"/>
    <sheet name="Biểu 66" sheetId="5" r:id="rId5"/>
    <sheet name="Biểu 67" sheetId="6" r:id="rId6"/>
    <sheet name="Biểu 68" sheetId="7" r:id="rId7"/>
  </sheets>
  <externalReferences>
    <externalReference r:id="rId10"/>
    <externalReference r:id="rId11"/>
  </externalReferences>
  <definedNames>
    <definedName name="_xlnm.Print_Titles" localSheetId="1">'Biểu 63'!$6:$8</definedName>
    <definedName name="_xlnm.Print_Titles" localSheetId="2">'Biểu 64'!$6:$8</definedName>
    <definedName name="_xlnm.Print_Titles" localSheetId="4">'Biểu 66'!$6:$9</definedName>
    <definedName name="_xlnm.Print_Titles" localSheetId="5">'Biểu 67'!$3:$6</definedName>
    <definedName name="_xlnm.Print_Titles" localSheetId="6">'Biểu 68'!$7:$9</definedName>
  </definedNames>
  <calcPr fullCalcOnLoad="1"/>
</workbook>
</file>

<file path=xl/sharedStrings.xml><?xml version="1.0" encoding="utf-8"?>
<sst xmlns="http://schemas.openxmlformats.org/spreadsheetml/2006/main" count="556" uniqueCount="361">
  <si>
    <t>STT</t>
  </si>
  <si>
    <t>A</t>
  </si>
  <si>
    <t>B</t>
  </si>
  <si>
    <t>TỔNG SỐ</t>
  </si>
  <si>
    <t>Nội dung</t>
  </si>
  <si>
    <t>5=3/1</t>
  </si>
  <si>
    <t>TỔNG NGUỒN THU NSĐP</t>
  </si>
  <si>
    <t>I</t>
  </si>
  <si>
    <t>Thu NSĐP được hưởng theo phân cấp</t>
  </si>
  <si>
    <t>Thu NSĐP hưởng 100%</t>
  </si>
  <si>
    <t>Thu NSĐP hưởng từ các khoản thu phân chia</t>
  </si>
  <si>
    <t>II</t>
  </si>
  <si>
    <t>Thu bổ sung có mục tiêu</t>
  </si>
  <si>
    <t>III</t>
  </si>
  <si>
    <t>IV</t>
  </si>
  <si>
    <t>Thu kết dư</t>
  </si>
  <si>
    <t>V</t>
  </si>
  <si>
    <t>Thu chuyển nguồn từ năm trước chuyển sang</t>
  </si>
  <si>
    <t>VI</t>
  </si>
  <si>
    <t>VII</t>
  </si>
  <si>
    <t>TỔNG CHI NSĐP</t>
  </si>
  <si>
    <t>Chi thường xuyên</t>
  </si>
  <si>
    <t xml:space="preserve">Chi trả nợ lãi các khoản do chính quyền địa phương vay </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</si>
  <si>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</si>
  <si>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</si>
  <si>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</si>
  <si>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</si>
  <si>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</si>
  <si>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</si>
  <si>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t>
  </si>
  <si>
    <t>D</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</si>
  <si>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</si>
  <si>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</si>
  <si>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</si>
  <si>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</si>
  <si>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</si>
  <si>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</si>
  <si>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t>So sánh (%)</t>
  </si>
  <si>
    <t>Chi bổ sung cho ngân sách cấp dưới</t>
  </si>
  <si>
    <t>Đơn vị: triệu đồng</t>
  </si>
  <si>
    <t>NSĐP</t>
  </si>
  <si>
    <t>6=4/2</t>
  </si>
  <si>
    <t>Thu nội địa</t>
  </si>
  <si>
    <t>- Thuế tiêu thụ đặc biệt</t>
  </si>
  <si>
    <t>- Thuế tài nguyên</t>
  </si>
  <si>
    <t>- Thuế giá trị gia tăng</t>
  </si>
  <si>
    <t>- Thuế thu nhập doanh nghiệp</t>
  </si>
  <si>
    <t>Thuế thu nhập cá nhân</t>
  </si>
  <si>
    <t>Thuế bảo vệ môi trường</t>
  </si>
  <si>
    <t>Lệ phí trước bạ</t>
  </si>
  <si>
    <t>Thuế sử dụng đất nông nghiệp</t>
  </si>
  <si>
    <t>Thuế sử dụng đất phi nông nghiệp</t>
  </si>
  <si>
    <t>Thu tiền cấp quyền khai thác khoáng sản</t>
  </si>
  <si>
    <t>Thu khác ngân sách</t>
  </si>
  <si>
    <t>Thu từ dầu thô</t>
  </si>
  <si>
    <t>Thuế xuất khẩu</t>
  </si>
  <si>
    <t>Thuế nhập khẩu</t>
  </si>
  <si>
    <t>Thu khác</t>
  </si>
  <si>
    <t>TT</t>
  </si>
  <si>
    <t>Bao gồm</t>
  </si>
  <si>
    <t xml:space="preserve">Ngân sách cấp tỉnh </t>
  </si>
  <si>
    <t>CHI CÂN ĐỐI NSĐP</t>
  </si>
  <si>
    <t xml:space="preserve">Chi đầu tư phát triển </t>
  </si>
  <si>
    <t>Chi giáo dục - đào tạo và dạy nghề</t>
  </si>
  <si>
    <t>Trong đó:</t>
  </si>
  <si>
    <t>Chi y tế, dân số và gia đình</t>
  </si>
  <si>
    <t>Chi văn hóa thông tin</t>
  </si>
  <si>
    <t>Chi phát thanh, truyền hình, thông tấn</t>
  </si>
  <si>
    <t>Chi các hoạt động kinh tế</t>
  </si>
  <si>
    <t>Chi hoạt động của cơ quan quản lý nhà nước, đảng, đoàn thể</t>
  </si>
  <si>
    <t>Chi bảo đảm xã hội</t>
  </si>
  <si>
    <t>HẢI DƯƠNG</t>
  </si>
  <si>
    <t>CHÍ LINH</t>
  </si>
  <si>
    <t>KIM THÀNH</t>
  </si>
  <si>
    <t>KINH MÔN</t>
  </si>
  <si>
    <t>NAM SÁCH</t>
  </si>
  <si>
    <t>THANH HÀ</t>
  </si>
  <si>
    <t>CẨM GIÀNG</t>
  </si>
  <si>
    <t>BÌNH GIANG</t>
  </si>
  <si>
    <t>TỨ KỲ</t>
  </si>
  <si>
    <t>GIA LỘC</t>
  </si>
  <si>
    <t>NINH GIANG</t>
  </si>
  <si>
    <t>THANH MIỆN</t>
  </si>
  <si>
    <t>Tổng số</t>
  </si>
  <si>
    <t>1=2+3</t>
  </si>
  <si>
    <t>Ngân sách huyện</t>
  </si>
  <si>
    <t>Thu từ ngân sách cấp dưới nộp lên</t>
  </si>
  <si>
    <t>Dự toán</t>
  </si>
  <si>
    <t>Quyết toán</t>
  </si>
  <si>
    <t>3=2/1</t>
  </si>
  <si>
    <t>4=5+6</t>
  </si>
  <si>
    <t>7=4/1</t>
  </si>
  <si>
    <t>8=5/2</t>
  </si>
  <si>
    <t>9=6/3</t>
  </si>
  <si>
    <t>Hải Dương</t>
  </si>
  <si>
    <t>Chí Linh</t>
  </si>
  <si>
    <t>Kinh Môn</t>
  </si>
  <si>
    <t>Kim Thành</t>
  </si>
  <si>
    <t>Nam Sách</t>
  </si>
  <si>
    <t>Thanh Hà</t>
  </si>
  <si>
    <t>Tứ Kỳ</t>
  </si>
  <si>
    <t>Gia Lộc</t>
  </si>
  <si>
    <t>Cẩm Giàng</t>
  </si>
  <si>
    <t>Bình Giang</t>
  </si>
  <si>
    <t>Ninh Giang</t>
  </si>
  <si>
    <t>Thanh Miện</t>
  </si>
  <si>
    <t>Bổ sung cân đối</t>
  </si>
  <si>
    <t>-</t>
  </si>
  <si>
    <t>Thu từ quỹ dự trữ tài chính</t>
  </si>
  <si>
    <t>Thu từ huy động đóng góp</t>
  </si>
  <si>
    <t>Thu Viện trợ</t>
  </si>
  <si>
    <t>Chi bổ sung quỹ dự trữ tài chính</t>
  </si>
  <si>
    <t>Chi ngân sách cấp dưới nộp lên</t>
  </si>
  <si>
    <t>CHI TRẢ NỢ GỐC CỦA NSĐP</t>
  </si>
  <si>
    <t xml:space="preserve">TỔNG MỨC DƯ NỢ  VAY CUỐI NĂM CỦA NSĐP </t>
  </si>
  <si>
    <t>Thu bổ sung cân đối</t>
  </si>
  <si>
    <t xml:space="preserve">Chi cân đối NSĐP </t>
  </si>
  <si>
    <t>Đ</t>
  </si>
  <si>
    <t>Biểu số 62/CK-NSNN</t>
  </si>
  <si>
    <t>Thu từ khu vực doanh nghiệp nhà nước do Trung ương quản lý</t>
  </si>
  <si>
    <t>Thu từ khu vực doanh nghiệp nhà nước do địa phương quản lý</t>
  </si>
  <si>
    <t>Thu từ khu vực doanh nghiệp có vốn đầu tư nước ngoài</t>
  </si>
  <si>
    <t>Thu từ khu vực kinh tế ngoài quốc doanh</t>
  </si>
  <si>
    <t>Trong đó: - Thu từ hàng hóa nhập khẩu bán ra trong nước</t>
  </si>
  <si>
    <t>- Thu từ hàng hóa sản xuất trong nước</t>
  </si>
  <si>
    <t>Phí, lệ phí</t>
  </si>
  <si>
    <t>Tiền sử dụng đất</t>
  </si>
  <si>
    <t>Thu tiền thuê đất, mặt nước</t>
  </si>
  <si>
    <t>Thu tiền cho thuê và bán nhà ở thuộc sở hữu nhà nước</t>
  </si>
  <si>
    <t>Thu từ quỹ đất công ích và thu hoa lợi công sản khác (thu tại xã)</t>
  </si>
  <si>
    <t>Thuế tiêu thụ đặc biệt hàng nhập khẩu</t>
  </si>
  <si>
    <t>Các khoản huy động, đóng góp</t>
  </si>
  <si>
    <t>THU CHUYỂN GIAO NGÂN SÁCH</t>
  </si>
  <si>
    <t>Bổ sung có mục tiêu</t>
  </si>
  <si>
    <t>THU KẾT DƯ NGÂN SÁCH</t>
  </si>
  <si>
    <t>Tổng thu NSNN</t>
  </si>
  <si>
    <t>Thu NSĐP</t>
  </si>
  <si>
    <t>TỔNG NGUỒN THU NSNN</t>
  </si>
  <si>
    <t>TỔNG THU CÂN ĐỐI NSNN</t>
  </si>
  <si>
    <t>Thu từ hoạt động xổ số kiến thiết</t>
  </si>
  <si>
    <t>Thu từ hoạt động XNK</t>
  </si>
  <si>
    <t>THU TỪ QUỸ DỮ TRỮ TÀI CHÍNH</t>
  </si>
  <si>
    <t>Biểu số 63/CK-NSNN</t>
  </si>
  <si>
    <t xml:space="preserve">Nội dung </t>
  </si>
  <si>
    <t>CHI CHUYỂN NGUỒN SANG NĂM SAU</t>
  </si>
  <si>
    <t>CHI BỔ SUNG CHO NS CẤP DƯỚI</t>
  </si>
  <si>
    <t>Chi đầu tư cho các dự án</t>
  </si>
  <si>
    <t>Trong đó chia theo lĩnh vực</t>
  </si>
  <si>
    <t>Chi khoa học và công nghệ</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</si>
  <si>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</si>
  <si>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</si>
  <si>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</si>
  <si>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đầu tư từ nguồn thu tiền sử dụng đất</t>
  </si>
  <si>
    <t>Chi đầu tư từ nguồn thu xổ số kiến thiết</t>
  </si>
  <si>
    <t>Chi khoa học công nghệ</t>
  </si>
  <si>
    <t>Chi đầu tư phát triển</t>
  </si>
  <si>
    <t>Chi trả nợ lãi các khoản do chính quyền địa phương vay</t>
  </si>
  <si>
    <t>CHI CÁC CHƯƠNG TRÌNH MỤC TIÊU</t>
  </si>
  <si>
    <t>Chi các chương trình MTQG</t>
  </si>
  <si>
    <t>CHI ĐẦU TƯ PHÁT TRIỂN</t>
  </si>
  <si>
    <t>CHI THƯỜNG XUYÊN</t>
  </si>
  <si>
    <t>CHI NS CẤP TỈNH THEO LĨNH VỰC</t>
  </si>
  <si>
    <t>1.1</t>
  </si>
  <si>
    <t>1.2</t>
  </si>
  <si>
    <t>1.3</t>
  </si>
  <si>
    <t>1.4</t>
  </si>
  <si>
    <t>1.5</t>
  </si>
  <si>
    <t>1.6</t>
  </si>
  <si>
    <t>Chi thể dục thể thao</t>
  </si>
  <si>
    <t>1.7</t>
  </si>
  <si>
    <t>Chi bảo vệ môi trường</t>
  </si>
  <si>
    <t>1.8</t>
  </si>
  <si>
    <t>1.9</t>
  </si>
  <si>
    <t>1.10</t>
  </si>
  <si>
    <t xml:space="preserve">Dự phòng ngân sách </t>
  </si>
  <si>
    <t xml:space="preserve">Chi tạo nguồn, điều chỉnh tiền lương </t>
  </si>
  <si>
    <t>CHI CTMT TW CÂN ĐỐI QUA NSĐP</t>
  </si>
  <si>
    <t>Biểu số 64/CK-NSNN</t>
  </si>
  <si>
    <t>Biểu số 65/CK-NSNN</t>
  </si>
  <si>
    <t>Biểu số 66/CK-NSNN</t>
  </si>
  <si>
    <t>Đơn vị: Triệu đồng</t>
  </si>
  <si>
    <t>TÊN ĐƠN VỊ</t>
  </si>
  <si>
    <t>DỰ TOÁN</t>
  </si>
  <si>
    <t>QUYẾT TOÁN</t>
  </si>
  <si>
    <t>SO SÁNH (%)</t>
  </si>
  <si>
    <t>CHI TRẢ NỢ LÃI CÁC KHOẢN DO CHÍNH QUYỀN ĐỊA PHƯƠNG VAY</t>
  </si>
  <si>
    <t>CHI BỔ SUNG QUỸ DỰ TRỮ TÀI CHÍNH</t>
  </si>
  <si>
    <t>CHI CHƯƠNG TRÌNH MTQG</t>
  </si>
  <si>
    <t>CHI CHUYỂN NGUỒN SANG NGÂN SÁCH NĂM SAU</t>
  </si>
  <si>
    <t>13=4/1</t>
  </si>
  <si>
    <t>14=5/2</t>
  </si>
  <si>
    <t>CÁC CƠ QUAN, TỔ CHỨC</t>
  </si>
  <si>
    <t>CHI DỰ PHÒNG NGÂN SÁCH</t>
  </si>
  <si>
    <t>CHI TẠO NGUỒN, ĐIỀU CHỈNH TIỀN LƯƠNG</t>
  </si>
  <si>
    <t xml:space="preserve">CHI BỔ SUNG CÓ MỤC TIÊU CHO NGÂN SÁCH HUYỆN </t>
  </si>
  <si>
    <t>Vốn đầu tư để thực hiện các CTMT, nhiệm vụ</t>
  </si>
  <si>
    <t>Vốn sự nghiệp thực hiện các chế độ, chính sách</t>
  </si>
  <si>
    <t>Vốn thực hiện các CTMT quốc gia</t>
  </si>
  <si>
    <t>1=2+3+4</t>
  </si>
  <si>
    <t>4=5+6+7</t>
  </si>
  <si>
    <t>8=9+10</t>
  </si>
  <si>
    <t>10=11+12+13</t>
  </si>
  <si>
    <t>14=8/1</t>
  </si>
  <si>
    <t>Tên đơn vị</t>
  </si>
  <si>
    <t>Trong đó</t>
  </si>
  <si>
    <t>Đầu tư phát triển</t>
  </si>
  <si>
    <t>Kinh phí sự nghiệp</t>
  </si>
  <si>
    <t>Vốn trong nước</t>
  </si>
  <si>
    <t>Vốn ngoài nước</t>
  </si>
  <si>
    <t>5=6+7</t>
  </si>
  <si>
    <t>9=10+11</t>
  </si>
  <si>
    <t>Ngân sách cấp tỉnh</t>
  </si>
  <si>
    <t>Chương trình MTQG Nông thôn mới</t>
  </si>
  <si>
    <t>Biểu số 67/CK-NSNN</t>
  </si>
  <si>
    <t>Biểu số 68/CK-NSNN</t>
  </si>
  <si>
    <t>Trường THPT Kinh Môn II</t>
  </si>
  <si>
    <t>Bệnh viện điều dưỡng và phục hồi chức năng</t>
  </si>
  <si>
    <t>Trường THPT Chí Linh</t>
  </si>
  <si>
    <t>UBND huyện Cẩm Giàng</t>
  </si>
  <si>
    <t>UBND thành phố Hải Dương</t>
  </si>
  <si>
    <t>UBND huyện Ninh Giang</t>
  </si>
  <si>
    <t>UBND huyện Thanh Miện</t>
  </si>
  <si>
    <t>UBND huyện Nam Sách</t>
  </si>
  <si>
    <t>Công ty TNHH MTV Khai thác công trình thủy lợi</t>
  </si>
  <si>
    <t>Bệnh viện đa khoa tỉnh Hải Dương</t>
  </si>
  <si>
    <t>Trường THPT Hà Bắc, huyện Thanh Hà</t>
  </si>
  <si>
    <t>15=6/3</t>
  </si>
  <si>
    <t>Thu từ doanh nghiệp hoàn trả vốn ODA do tỉnh bảo lãnh</t>
  </si>
  <si>
    <t>Thu từ DN hoàn trả vốn ODA do tỉnh bảo lãnh</t>
  </si>
  <si>
    <t>Chi nộp NS cấp trên</t>
  </si>
  <si>
    <t>15=9/3</t>
  </si>
  <si>
    <t>16=10/4</t>
  </si>
  <si>
    <t>17=11/5</t>
  </si>
  <si>
    <t>18=12/6</t>
  </si>
  <si>
    <t>19=13/7</t>
  </si>
  <si>
    <t xml:space="preserve"> VP điều phối xây dựng NTM</t>
  </si>
  <si>
    <t>Chi cục PTNT</t>
  </si>
  <si>
    <t>16=5/1</t>
  </si>
  <si>
    <t>17=6/2</t>
  </si>
  <si>
    <t>18=7/3</t>
  </si>
  <si>
    <t>Bệnh viện lao và bệnh phổi Hải Dương</t>
  </si>
  <si>
    <t>UBND huyện Kim Thành</t>
  </si>
  <si>
    <t>UBND huyện Thanh Hà</t>
  </si>
  <si>
    <t>UBND Xã Đoàn Kết</t>
  </si>
  <si>
    <t>Ban quản lý Côn Sơn - Kiếp Bạc</t>
  </si>
  <si>
    <t>Trường THPT Chuyên Nguyễn Trãi</t>
  </si>
  <si>
    <t>Thư viện tỉnh</t>
  </si>
  <si>
    <t>CHI NỘP NS CẤP TRÊN</t>
  </si>
  <si>
    <t>Thu bổ sung từ ngân sách TW</t>
  </si>
  <si>
    <t>Phí và lệ phí trung ương</t>
  </si>
  <si>
    <t>Thuế bảo vệ môi trường thu từ hàng hóa nhập khẩu</t>
  </si>
  <si>
    <t>Thuế giá trị gia tăng thu từ hàng hóa nhập khẩu</t>
  </si>
  <si>
    <t>THU CHUYỂN NGUỒN NĂM TRƯỚC CHUYỂN SANG</t>
  </si>
  <si>
    <t>CHI BỔ SUNG CÂN ĐỐI CHO NGÂN SÁCH HUYỆN</t>
  </si>
  <si>
    <t>CÂN ĐỐI NGÂN SÁCH TỈNH HẢI DƯƠNG NĂM 2019</t>
  </si>
  <si>
    <t>Thu hỗ trợ từ địa phương khác</t>
  </si>
  <si>
    <t>Chi hỗ trợ địa phương khác</t>
  </si>
  <si>
    <t xml:space="preserve">BỘI CHI NSĐP/BỘI THU NSĐP </t>
  </si>
  <si>
    <t>GHI THU GHI CHI TIỀN THUÊ ĐẤT NHÀ ĐẦU TƯ TỰ NGUYỆN ỨNG TRƯỚC ĐỂ GPMB</t>
  </si>
  <si>
    <t>F</t>
  </si>
  <si>
    <t>QUYẾT TOÁN THU NGÂN SÁCH NHÀ NƯỚC NĂM 2019</t>
  </si>
  <si>
    <t>Phí và lệ phí địa phương</t>
  </si>
  <si>
    <t>Thu hồi vốn, thu cổ tức, lợi nhuận được chia của Nhà nước và lợi nhuận sau thuế còn lại sau khi tríc lập các quỹ của doanh nghiệp nhà nước</t>
  </si>
  <si>
    <t>Thu từ bán tài sản nhà nước</t>
  </si>
  <si>
    <t>GHI THU GHI CHI TIỀN THUÊ ĐẤT KHI NHÀ ĐẦU TƯ TỰ NGUYỆN ỨNG TRƯỚC ĐỂ BỒI THƯỜNG GPMB</t>
  </si>
  <si>
    <t>QUYẾT TOÁN CHI NGÂN SÁCH ĐỊA PHƯƠNG, CHI NGÂN SÁCH CẤP TỈNH VÀ CHI NGÂN SÁCH HUYỆN, XÃ THEO CƠ CẤU CHI NĂM 2019</t>
  </si>
  <si>
    <t>CHI HỖ TRỢ ĐỊA PHƯƠNG KHÁC</t>
  </si>
  <si>
    <t>QUYẾT TOÁN CHI NGÂN SÁCH CẤP TỈNH THEO LĨNH VỰC NĂM 2019</t>
  </si>
  <si>
    <t>QUYẾT TOÁN CHI NGÂN SÁCH CẤP TỈNH THEO CHO TỪNG CƠ QUAN, TỔ CHỨC NĂM 2019</t>
  </si>
  <si>
    <t>QUYẾT TOÁN CHI BỔ SUNG TỪ NGÂN SÁCH CẤP TỈNH CHO NGÂN SÁCH HUYỆN, XÃ NĂM 2019</t>
  </si>
  <si>
    <t>KP chuyển từ năm 2018 sang</t>
  </si>
  <si>
    <t>TT nước SH và VSMT</t>
  </si>
  <si>
    <t>Liên minh HTX</t>
  </si>
  <si>
    <t>UB Mặt trận Tổ quốc</t>
  </si>
  <si>
    <t>QUYẾT TOÁN CHI CHƯƠNG TRÌNH MỤC TIÊU QUỐC GIA
NGÂN SÁCH CẤP TỈNH VÀ NGÂN SÁCH HUYỆN, XÃ NĂM 2019</t>
  </si>
  <si>
    <t>Chuyển nguồn năm 2018 sang năm 2019</t>
  </si>
  <si>
    <t>SỞ XÂY DỰNG</t>
  </si>
  <si>
    <t>SỞ CÔNG THƯƠNG</t>
  </si>
  <si>
    <t>SỞ TƯ PHÁP</t>
  </si>
  <si>
    <t>SỞ TÀI CHÍNH</t>
  </si>
  <si>
    <t>SỞ KẾ HOẠCH ĐẦU TƯ</t>
  </si>
  <si>
    <t>UBND TỈNH</t>
  </si>
  <si>
    <t>SỞ THÔNG TIN TRUYỀN THÔNG</t>
  </si>
  <si>
    <t>SỞ GIÁO DỤC ĐÀO TẠO</t>
  </si>
  <si>
    <t>TRƯỜNG CAO ĐẲNG HẢI DƯƠNG</t>
  </si>
  <si>
    <t>TRƯỜNG ĐẠI HỌC HẢI DƯƠNG</t>
  </si>
  <si>
    <t>TRƯỜNG CAO ĐẲNG DẠY NGHỀ</t>
  </si>
  <si>
    <t>TRƯỜNG CHÍNH TRỊ</t>
  </si>
  <si>
    <t>SỞ Y TẾ</t>
  </si>
  <si>
    <t>SỞ VĂN HOÁ THỂ THAO DU LỊCH</t>
  </si>
  <si>
    <t>ĐÀI PHÁT THANH &amp; TRUYỀN HÌNH TỈNH</t>
  </si>
  <si>
    <t>SỞ LAO ĐỘNG THƯƠNG BINH VÀ XH</t>
  </si>
  <si>
    <t>SỞ KHOA HỌC VÀ CÔNG NGHỆ</t>
  </si>
  <si>
    <t>VĂN PHÒNG HỘI ĐỒNG NHÂN DÂN TỈNH</t>
  </si>
  <si>
    <t>THANH TRA TỈNH</t>
  </si>
  <si>
    <t>SỞ NỘI VỤ</t>
  </si>
  <si>
    <t>VP ĐOÀN ĐẠI BIỂU QUỐC HỘI</t>
  </si>
  <si>
    <t>LIÊN MINH CÁC HỢP TÁC XÃ</t>
  </si>
  <si>
    <t>BAN QUẢN LÝ CÁC KHU CÔNG NGHIỆP</t>
  </si>
  <si>
    <t>TỈNH ĐOÀN THANH NIÊN CSHCM</t>
  </si>
  <si>
    <t>HỘI NÔNG DÂN</t>
  </si>
  <si>
    <t>TỈNH HỘI PHỤ NỮ</t>
  </si>
  <si>
    <t>MẶT TRẬN TỔ QUỐC</t>
  </si>
  <si>
    <t>HỘI CỰU CHIẾN BINH</t>
  </si>
  <si>
    <t>TỈNH HỘI ĐÔNG Y</t>
  </si>
  <si>
    <t>HỘI NGƯỜI CAO TUỔI</t>
  </si>
  <si>
    <t>HỘI NHÀ BÁO</t>
  </si>
  <si>
    <t>HỘI CHỮ THẬP ĐỎ</t>
  </si>
  <si>
    <t>HỘI KHUYẾN HỌC</t>
  </si>
  <si>
    <t>HỘI VĂN HỌC NGHỆ THUẬT</t>
  </si>
  <si>
    <t>LIÊN HIỆP CÁC HỘI KH &amp; KỸ THUẬT</t>
  </si>
  <si>
    <t>HỘI CỰU THANH NIÊN XUNG PHONG</t>
  </si>
  <si>
    <t>LIÊN HIỆP CÁC TỔ CHỨC HỮU NGHỊ</t>
  </si>
  <si>
    <t>TRUNG TÂM HỢP TÁC HỮU NGHỊ</t>
  </si>
  <si>
    <t>HỘI LUẬT GIA</t>
  </si>
  <si>
    <t>HỘI BẢO TRỢ NGƯỜI TÀN TẬT VÀ TRẺ EM MỒ CÔI</t>
  </si>
  <si>
    <t>HỘI NẠN NHÂN CHẤT ĐỘC DA CAM-DIOXIN</t>
  </si>
  <si>
    <t>HỘI NGƯỜI MÙ</t>
  </si>
  <si>
    <t>CÔNG AN TỈNH</t>
  </si>
  <si>
    <t>BỘ CHỈ HUY QUÂN SỰ TỈNH</t>
  </si>
  <si>
    <t>TRƯỜNG CAO ĐẲNG Y TẾ</t>
  </si>
  <si>
    <t>TỈNH ỦY HẢI DƯƠNG</t>
  </si>
  <si>
    <t>BAN CHỈ HUY PCTT &amp; TÌM KIẾM CỨU NẠN</t>
  </si>
  <si>
    <t>BAN QL ĐẦU TƯ XÂY DỰNG TỈNH</t>
  </si>
  <si>
    <t>Công ty CP Đầu tư phát triển nhà và hạ tầng đô thị HUDIC</t>
  </si>
  <si>
    <t>Công ty CP KD NS Hải Dương</t>
  </si>
  <si>
    <t>Hợp Tác Xã DVNN Minh Huấn</t>
  </si>
  <si>
    <t>Nhà hát chèo Hải Dương</t>
  </si>
  <si>
    <t>Trung Tâm Y Tế  Huyện Gia Lộc</t>
  </si>
  <si>
    <t>Trung tâm y tế huyện Cẩm Giàng</t>
  </si>
  <si>
    <t>Trung tâm y tế huyện Nam Sách</t>
  </si>
  <si>
    <t>Trung tâm y tế huyện Tứ Kỳ</t>
  </si>
  <si>
    <t>Trung tâm Y tế thị xã Chí Linh</t>
  </si>
  <si>
    <t>Trường THPT Đường An, huyện Bình Giang</t>
  </si>
  <si>
    <t>Trường THPT Hoàng Văn Thụ</t>
  </si>
  <si>
    <t>Trường THPT Kinh Môn</t>
  </si>
  <si>
    <t>Trường THPT Mạc Đĩnh Chi</t>
  </si>
  <si>
    <t>Trường THPT Nhị Chiểu, huyện Kinh Môn</t>
  </si>
  <si>
    <t>Trường THPT Thanh Miện, huyện Thanh Miện</t>
  </si>
  <si>
    <t>UBND thành phố  Chí Linh</t>
  </si>
  <si>
    <t>UBND Xã An Đức</t>
  </si>
  <si>
    <t>UBND xã Cẩm Đoài, huyện Cẩm Giàng</t>
  </si>
  <si>
    <t>UBND xã Đức Chính, huyện Cẩm Giàng</t>
  </si>
  <si>
    <t>UBND xã Hà Kỳ, huyện Tứ Kỳ</t>
  </si>
  <si>
    <t>UBND xã Hồng Đức, huyện Ninh Giang</t>
  </si>
  <si>
    <t>UBND xã Hồng Hưng, huyện Gia Lộc</t>
  </si>
  <si>
    <t>UBND xã Ngũ Hùng, huyện Thanh Miện</t>
  </si>
  <si>
    <t>UBND Xã Nhật Tân</t>
  </si>
  <si>
    <t>UBND xã Ninh Hải</t>
  </si>
  <si>
    <t>UBND xã Phạm Kha, huyện Thanh Miện</t>
  </si>
  <si>
    <t>UBND xã Tân Kỳ, huyện Tứ Kỳ</t>
  </si>
  <si>
    <t>UBND xã Thanh Lang</t>
  </si>
  <si>
    <t>UBND Xã Tiền Phong</t>
  </si>
  <si>
    <t>UBND xã Trùng Khánh, huyện Gia Lộc</t>
  </si>
  <si>
    <t>UBND xã Vĩnh hòa, huyện Ninh Giang</t>
  </si>
  <si>
    <t>UBND xã Vĩnh Lập, huyện Thanh Hà</t>
  </si>
  <si>
    <t>Chi cục Quản lý đê điều và phòng chống bão lụt tỉnh Hải Dương</t>
  </si>
  <si>
    <t>(Kèm theo Công văn số 92/STC-QLNS ngày 14/01/2021 của Sở Tài chính Hải Dương)</t>
  </si>
  <si>
    <t>SỞ GIAO THÔNG VẬN TẢI</t>
  </si>
  <si>
    <t>SỞ NÔNG NGHIỆP &amp; PTNT</t>
  </si>
  <si>
    <t>SỞ TÀI NGUYÊN &amp; MT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</si>
</sst>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0.000"/>
    <numFmt numFmtId="174" formatCode="_-* #,##0_-;\-* #,##0_-;_-* &quot;-&quot;??_-;_-@_-"/>
    <numFmt numFmtId="175" formatCode="_(* #,##0.000_);_(* \(#,##0.000\);_(* &quot;-&quot;??_);_(@_)"/>
    <numFmt numFmtId="176" formatCode="_-* #,##0\ _₫_-;\-* #,##0\ _₫_-;_-* &quot;-&quot;??\ _₫_-;_-@_-"/>
    <numFmt numFmtId="177" formatCode="0.0000"/>
    <numFmt numFmtId="178" formatCode="0.000"/>
    <numFmt numFmtId="179" formatCode="#,##0;\-#,##0"/>
  </numFmts>
  <fonts count="91">
    <font>
      <sz val="10"/>
      <name val="Arial"/>
      <family val="0"/>
    </font>
    <font>
      <sz val="12"/>
      <name val="Times New Roman"/>
      <family val="1"/>
    </font>
    <font>
      <b/>
      <sz val="14"/>
      <name val="Times New Roman"/>
      <family val="1"/>
    </font>
    <font>
      <b/>
      <sz val="13"/>
      <name val="Times New Roman"/>
      <family val="1"/>
    </font>
    <font>
      <i/>
      <sz val="12"/>
      <name val="Times New Roman"/>
      <family val="1"/>
    </font>
    <font>
      <i/>
      <sz val="13"/>
      <name val="Times New Roman"/>
      <family val="1"/>
    </font>
    <font>
      <b/>
      <sz val="12"/>
      <name val="Times New Roman"/>
      <family val="1"/>
    </font>
    <font>
      <sz val="13"/>
      <name val="Times New Roman"/>
      <family val="1"/>
    </font>
    <font>
      <sz val="8"/>
      <name val="Arial"/>
      <family val="2"/>
    </font>
    <font>
      <sz val="12"/>
      <color indexed="8"/>
      <name val="Times New Roman"/>
      <family val="1"/>
    </font>
    <font>
      <b/>
      <sz val="13"/>
      <color indexed="8"/>
      <name val="Times New Roman"/>
      <family val="1"/>
    </font>
    <font>
      <i/>
      <sz val="13"/>
      <color indexed="8"/>
      <name val="Times New Roman"/>
      <family val="1"/>
    </font>
    <font>
      <sz val="13"/>
      <color indexed="8"/>
      <name val="Times New Roman"/>
      <family val="1"/>
    </font>
    <font>
      <b/>
      <i/>
      <sz val="13"/>
      <color indexed="8"/>
      <name val="Times New Roman"/>
      <family val="1"/>
    </font>
    <font>
      <b/>
      <sz val="14"/>
      <color indexed="8"/>
      <name val="Times New Roman"/>
      <family val="1"/>
    </font>
    <font>
      <sz val="14"/>
      <name val="Times New Roman"/>
      <family val="1"/>
    </font>
    <font>
      <i/>
      <sz val="14"/>
      <name val="Times New Roman"/>
      <family val="1"/>
    </font>
    <font>
      <sz val="12"/>
      <name val=".VnTime"/>
      <family val="2"/>
    </font>
    <font>
      <sz val="10"/>
      <name val="Helv"/>
      <family val="2"/>
    </font>
    <font>
      <sz val="11"/>
      <color indexed="8"/>
      <name val="Calibri"/>
      <family val="2"/>
    </font>
    <font>
      <u val="single"/>
      <sz val="12"/>
      <name val="Times New Roman"/>
      <family val="1"/>
    </font>
    <font>
      <sz val="14"/>
      <name val=".VnTime"/>
      <family val="2"/>
    </font>
    <font>
      <i/>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sz val="10"/>
      <color indexed="8"/>
      <name val="Times New Roman"/>
      <family val="1"/>
    </font>
    <font>
      <b/>
      <sz val="11"/>
      <color indexed="8"/>
      <name val="Calibri"/>
      <family val="2"/>
    </font>
    <font>
      <b/>
      <sz val="10"/>
      <name val="Arial"/>
      <family val="2"/>
    </font>
    <font>
      <i/>
      <sz val="11"/>
      <color indexed="8"/>
      <name val="Times New Roman"/>
      <family val="1"/>
    </font>
    <font>
      <i/>
      <sz val="10"/>
      <name val="Arial"/>
      <family val="2"/>
    </font>
    <font>
      <b/>
      <i/>
      <sz val="10"/>
      <name val="Arial"/>
      <family val="2"/>
    </font>
    <font>
      <b/>
      <sz val="11"/>
      <name val="Times New Roman"/>
      <family val="1"/>
    </font>
    <font>
      <sz val="11"/>
      <name val="Times New Roman"/>
      <family val="1"/>
    </font>
    <font>
      <i/>
      <sz val="11"/>
      <name val="Times New Roman"/>
      <family val="1"/>
    </font>
    <font>
      <b/>
      <sz val="10"/>
      <name val="Times New Roman"/>
      <family val="1"/>
    </font>
    <font>
      <sz val="10"/>
      <name val="Times New Roman"/>
      <family val="1"/>
    </font>
    <font>
      <i/>
      <sz val="10"/>
      <name val="Times New Roman"/>
      <family val="1"/>
    </font>
    <font>
      <b/>
      <sz val="11"/>
      <name val="Arial"/>
      <family val="2"/>
    </font>
    <font>
      <sz val="9"/>
      <name val="Times New Roman"/>
      <family val="1"/>
    </font>
    <font>
      <sz val="8"/>
      <name val="Times New Roman"/>
      <family val="1"/>
    </font>
    <font>
      <b/>
      <sz val="9"/>
      <name val="Times New Roman"/>
      <family val="1"/>
    </font>
    <font>
      <i/>
      <sz val="9"/>
      <color indexed="8"/>
      <name val="Times New Roman"/>
      <family val="1"/>
    </font>
    <font>
      <u val="single"/>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0"/>
      <color indexed="8"/>
      <name val="Times New Roman"/>
      <family val="1"/>
    </font>
    <font>
      <b/>
      <u val="single"/>
      <sz val="10"/>
      <name val="Times New Roman"/>
      <family val="1"/>
    </font>
    <font>
      <b/>
      <sz val="8"/>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b/>
      <sz val="12"/>
      <color rgb="FF000000"/>
      <name val="Times New Roman"/>
      <family val="1"/>
    </font>
    <font>
      <i/>
      <sz val="12"/>
      <color theme="1"/>
      <name val="Times New Roman"/>
      <family val="1"/>
    </font>
    <font>
      <i/>
      <sz val="11"/>
      <color theme="1"/>
      <name val="Times New Roman"/>
      <family val="1"/>
    </font>
    <font>
      <sz val="12"/>
      <color rgb="FF000000"/>
      <name val="Times New Roman"/>
      <family val="1"/>
    </font>
  </fonts>
  <fills count="5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right style="thin"/>
      <top style="hair"/>
      <bottom>
        <color indexed="63"/>
      </bottom>
    </border>
    <border>
      <left style="thin"/>
      <right style="thin"/>
      <top style="thin"/>
      <bottom/>
    </border>
    <border>
      <left style="thin">
        <color theme="1"/>
      </left>
      <right style="thin">
        <color theme="1"/>
      </right>
      <top>
        <color indexed="63"/>
      </top>
      <bottom style="hair">
        <color theme="1"/>
      </bottom>
    </border>
    <border>
      <left style="thin">
        <color theme="1"/>
      </left>
      <right style="thin">
        <color theme="1"/>
      </right>
      <top style="hair">
        <color theme="1"/>
      </top>
      <bottom style="hair">
        <color theme="1"/>
      </bottom>
    </border>
    <border>
      <left style="thin">
        <color theme="1"/>
      </left>
      <right style="thin">
        <color theme="1"/>
      </right>
      <top style="hair">
        <color theme="1"/>
      </top>
      <bottom>
        <color indexed="63"/>
      </bottom>
    </border>
    <border>
      <left style="thin"/>
      <right style="thin"/>
      <top>
        <color indexed="63"/>
      </top>
      <bottom style="hair"/>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19" fillId="3" borderId="0" applyNumberFormat="0" applyBorder="0" applyAlignment="0" applyProtection="0"/>
    <xf numFmtId="0" fontId="66" fillId="4" borderId="0" applyNumberFormat="0" applyBorder="0" applyAlignment="0" applyProtection="0"/>
    <xf numFmtId="0" fontId="19" fillId="5" borderId="0" applyNumberFormat="0" applyBorder="0" applyAlignment="0" applyProtection="0"/>
    <xf numFmtId="0" fontId="66" fillId="6" borderId="0" applyNumberFormat="0" applyBorder="0" applyAlignment="0" applyProtection="0"/>
    <xf numFmtId="0" fontId="19" fillId="7" borderId="0" applyNumberFormat="0" applyBorder="0" applyAlignment="0" applyProtection="0"/>
    <xf numFmtId="0" fontId="66" fillId="8" borderId="0" applyNumberFormat="0" applyBorder="0" applyAlignment="0" applyProtection="0"/>
    <xf numFmtId="0" fontId="19" fillId="9" borderId="0" applyNumberFormat="0" applyBorder="0" applyAlignment="0" applyProtection="0"/>
    <xf numFmtId="0" fontId="66" fillId="10" borderId="0" applyNumberFormat="0" applyBorder="0" applyAlignment="0" applyProtection="0"/>
    <xf numFmtId="0" fontId="19" fillId="11" borderId="0" applyNumberFormat="0" applyBorder="0" applyAlignment="0" applyProtection="0"/>
    <xf numFmtId="0" fontId="66" fillId="12" borderId="0" applyNumberFormat="0" applyBorder="0" applyAlignment="0" applyProtection="0"/>
    <xf numFmtId="0" fontId="19" fillId="13" borderId="0" applyNumberFormat="0" applyBorder="0" applyAlignment="0" applyProtection="0"/>
    <xf numFmtId="0" fontId="66" fillId="14" borderId="0" applyNumberFormat="0" applyBorder="0" applyAlignment="0" applyProtection="0"/>
    <xf numFmtId="0" fontId="19" fillId="15" borderId="0" applyNumberFormat="0" applyBorder="0" applyAlignment="0" applyProtection="0"/>
    <xf numFmtId="0" fontId="66" fillId="16" borderId="0" applyNumberFormat="0" applyBorder="0" applyAlignment="0" applyProtection="0"/>
    <xf numFmtId="0" fontId="19" fillId="5" borderId="0" applyNumberFormat="0" applyBorder="0" applyAlignment="0" applyProtection="0"/>
    <xf numFmtId="0" fontId="66" fillId="17" borderId="0" applyNumberFormat="0" applyBorder="0" applyAlignment="0" applyProtection="0"/>
    <xf numFmtId="0" fontId="19" fillId="18" borderId="0" applyNumberFormat="0" applyBorder="0" applyAlignment="0" applyProtection="0"/>
    <xf numFmtId="0" fontId="66" fillId="19" borderId="0" applyNumberFormat="0" applyBorder="0" applyAlignment="0" applyProtection="0"/>
    <xf numFmtId="0" fontId="19" fillId="20" borderId="0" applyNumberFormat="0" applyBorder="0" applyAlignment="0" applyProtection="0"/>
    <xf numFmtId="0" fontId="66" fillId="21" borderId="0" applyNumberFormat="0" applyBorder="0" applyAlignment="0" applyProtection="0"/>
    <xf numFmtId="0" fontId="19" fillId="15" borderId="0" applyNumberFormat="0" applyBorder="0" applyAlignment="0" applyProtection="0"/>
    <xf numFmtId="0" fontId="66" fillId="22" borderId="0" applyNumberFormat="0" applyBorder="0" applyAlignment="0" applyProtection="0"/>
    <xf numFmtId="0" fontId="19" fillId="20" borderId="0" applyNumberFormat="0" applyBorder="0" applyAlignment="0" applyProtection="0"/>
    <xf numFmtId="0" fontId="67" fillId="23" borderId="0" applyNumberFormat="0" applyBorder="0" applyAlignment="0" applyProtection="0"/>
    <xf numFmtId="0" fontId="44" fillId="24" borderId="0" applyNumberFormat="0" applyBorder="0" applyAlignment="0" applyProtection="0"/>
    <xf numFmtId="0" fontId="67" fillId="25" borderId="0" applyNumberFormat="0" applyBorder="0" applyAlignment="0" applyProtection="0"/>
    <xf numFmtId="0" fontId="44" fillId="5" borderId="0" applyNumberFormat="0" applyBorder="0" applyAlignment="0" applyProtection="0"/>
    <xf numFmtId="0" fontId="67" fillId="26" borderId="0" applyNumberFormat="0" applyBorder="0" applyAlignment="0" applyProtection="0"/>
    <xf numFmtId="0" fontId="44" fillId="18" borderId="0" applyNumberFormat="0" applyBorder="0" applyAlignment="0" applyProtection="0"/>
    <xf numFmtId="0" fontId="67" fillId="27" borderId="0" applyNumberFormat="0" applyBorder="0" applyAlignment="0" applyProtection="0"/>
    <xf numFmtId="0" fontId="44" fillId="20" borderId="0" applyNumberFormat="0" applyBorder="0" applyAlignment="0" applyProtection="0"/>
    <xf numFmtId="0" fontId="67" fillId="28" borderId="0" applyNumberFormat="0" applyBorder="0" applyAlignment="0" applyProtection="0"/>
    <xf numFmtId="0" fontId="44" fillId="15" borderId="0" applyNumberFormat="0" applyBorder="0" applyAlignment="0" applyProtection="0"/>
    <xf numFmtId="0" fontId="67" fillId="29" borderId="0" applyNumberFormat="0" applyBorder="0" applyAlignment="0" applyProtection="0"/>
    <xf numFmtId="0" fontId="44" fillId="30" borderId="0" applyNumberFormat="0" applyBorder="0" applyAlignment="0" applyProtection="0"/>
    <xf numFmtId="0" fontId="67" fillId="31" borderId="0" applyNumberFormat="0" applyBorder="0" applyAlignment="0" applyProtection="0"/>
    <xf numFmtId="0" fontId="44" fillId="32" borderId="0" applyNumberFormat="0" applyBorder="0" applyAlignment="0" applyProtection="0"/>
    <xf numFmtId="0" fontId="67" fillId="33" borderId="0" applyNumberFormat="0" applyBorder="0" applyAlignment="0" applyProtection="0"/>
    <xf numFmtId="0" fontId="44" fillId="34" borderId="0" applyNumberFormat="0" applyBorder="0" applyAlignment="0" applyProtection="0"/>
    <xf numFmtId="0" fontId="67" fillId="35" borderId="0" applyNumberFormat="0" applyBorder="0" applyAlignment="0" applyProtection="0"/>
    <xf numFmtId="0" fontId="44" fillId="36" borderId="0" applyNumberFormat="0" applyBorder="0" applyAlignment="0" applyProtection="0"/>
    <xf numFmtId="0" fontId="67" fillId="37" borderId="0" applyNumberFormat="0" applyBorder="0" applyAlignment="0" applyProtection="0"/>
    <xf numFmtId="0" fontId="44" fillId="38" borderId="0" applyNumberFormat="0" applyBorder="0" applyAlignment="0" applyProtection="0"/>
    <xf numFmtId="0" fontId="67" fillId="39" borderId="0" applyNumberFormat="0" applyBorder="0" applyAlignment="0" applyProtection="0"/>
    <xf numFmtId="0" fontId="44" fillId="24" borderId="0" applyNumberFormat="0" applyBorder="0" applyAlignment="0" applyProtection="0"/>
    <xf numFmtId="0" fontId="67" fillId="40" borderId="0" applyNumberFormat="0" applyBorder="0" applyAlignment="0" applyProtection="0"/>
    <xf numFmtId="0" fontId="44" fillId="30" borderId="0" applyNumberFormat="0" applyBorder="0" applyAlignment="0" applyProtection="0"/>
    <xf numFmtId="0" fontId="68" fillId="41" borderId="0" applyNumberFormat="0" applyBorder="0" applyAlignment="0" applyProtection="0"/>
    <xf numFmtId="0" fontId="45" fillId="42" borderId="0" applyNumberFormat="0" applyBorder="0" applyAlignment="0" applyProtection="0"/>
    <xf numFmtId="0" fontId="69" fillId="43" borderId="1" applyNumberFormat="0" applyAlignment="0" applyProtection="0"/>
    <xf numFmtId="0" fontId="46" fillId="18" borderId="2" applyNumberFormat="0" applyAlignment="0" applyProtection="0"/>
    <xf numFmtId="0" fontId="70" fillId="44" borderId="3" applyNumberFormat="0" applyAlignment="0" applyProtection="0"/>
    <xf numFmtId="0" fontId="47" fillId="3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48" fillId="0" borderId="0" applyNumberFormat="0" applyFill="0" applyBorder="0" applyAlignment="0" applyProtection="0"/>
    <xf numFmtId="0" fontId="72" fillId="45" borderId="0" applyNumberFormat="0" applyBorder="0" applyAlignment="0" applyProtection="0"/>
    <xf numFmtId="0" fontId="49" fillId="13" borderId="0" applyNumberFormat="0" applyBorder="0" applyAlignment="0" applyProtection="0"/>
    <xf numFmtId="0" fontId="73" fillId="0" borderId="5" applyNumberFormat="0" applyFill="0" applyAlignment="0" applyProtection="0"/>
    <xf numFmtId="0" fontId="50" fillId="0" borderId="6" applyNumberFormat="0" applyFill="0" applyAlignment="0" applyProtection="0"/>
    <xf numFmtId="0" fontId="74" fillId="0" borderId="7" applyNumberFormat="0" applyFill="0" applyAlignment="0" applyProtection="0"/>
    <xf numFmtId="0" fontId="51" fillId="0" borderId="8" applyNumberFormat="0" applyFill="0" applyAlignment="0" applyProtection="0"/>
    <xf numFmtId="0" fontId="75" fillId="0" borderId="9" applyNumberFormat="0" applyFill="0" applyAlignment="0" applyProtection="0"/>
    <xf numFmtId="0" fontId="52" fillId="0" borderId="10" applyNumberFormat="0" applyFill="0" applyAlignment="0" applyProtection="0"/>
    <xf numFmtId="0" fontId="75" fillId="0" borderId="0" applyNumberFormat="0" applyFill="0" applyBorder="0" applyAlignment="0" applyProtection="0"/>
    <xf numFmtId="0" fontId="52" fillId="0" borderId="0" applyNumberFormat="0" applyFill="0" applyBorder="0" applyAlignment="0" applyProtection="0"/>
    <xf numFmtId="0" fontId="76" fillId="46" borderId="1" applyNumberFormat="0" applyAlignment="0" applyProtection="0"/>
    <xf numFmtId="0" fontId="53" fillId="5" borderId="2" applyNumberFormat="0" applyAlignment="0" applyProtection="0"/>
    <xf numFmtId="0" fontId="77" fillId="0" borderId="11" applyNumberFormat="0" applyFill="0" applyAlignment="0" applyProtection="0"/>
    <xf numFmtId="0" fontId="54" fillId="0" borderId="12" applyNumberFormat="0" applyFill="0" applyAlignment="0" applyProtection="0"/>
    <xf numFmtId="0" fontId="78" fillId="47" borderId="0" applyNumberFormat="0" applyBorder="0" applyAlignment="0" applyProtection="0"/>
    <xf numFmtId="0" fontId="55" fillId="20" borderId="0" applyNumberFormat="0" applyBorder="0" applyAlignment="0" applyProtection="0"/>
    <xf numFmtId="0" fontId="9" fillId="0" borderId="0">
      <alignment/>
      <protection/>
    </xf>
    <xf numFmtId="0" fontId="19"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66" fillId="0" borderId="0">
      <alignment/>
      <protection/>
    </xf>
    <xf numFmtId="0" fontId="17"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9" fillId="0" borderId="0">
      <alignment/>
      <protection/>
    </xf>
    <xf numFmtId="0" fontId="0" fillId="0" borderId="0">
      <alignment/>
      <protection/>
    </xf>
    <xf numFmtId="0" fontId="0" fillId="48" borderId="13" applyNumberFormat="0" applyFont="0" applyAlignment="0" applyProtection="0"/>
    <xf numFmtId="0" fontId="19" fillId="9" borderId="14" applyNumberFormat="0" applyFont="0" applyAlignment="0" applyProtection="0"/>
    <xf numFmtId="0" fontId="79" fillId="43" borderId="15" applyNumberFormat="0" applyAlignment="0" applyProtection="0"/>
    <xf numFmtId="0" fontId="56" fillId="1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lignment/>
      <protection/>
    </xf>
    <xf numFmtId="0" fontId="80" fillId="0" borderId="0" applyNumberFormat="0" applyFill="0" applyBorder="0" applyAlignment="0" applyProtection="0"/>
    <xf numFmtId="0" fontId="57" fillId="0" borderId="0" applyNumberFormat="0" applyFill="0" applyBorder="0" applyAlignment="0" applyProtection="0"/>
    <xf numFmtId="0" fontId="81" fillId="0" borderId="17" applyNumberFormat="0" applyFill="0" applyAlignment="0" applyProtection="0"/>
    <xf numFmtId="0" fontId="27" fillId="0" borderId="18" applyNumberFormat="0" applyFill="0" applyAlignment="0" applyProtection="0"/>
    <xf numFmtId="0" fontId="82" fillId="0" borderId="0" applyNumberFormat="0" applyFill="0" applyBorder="0" applyAlignment="0" applyProtection="0"/>
    <xf numFmtId="0" fontId="58" fillId="0" borderId="0" applyNumberFormat="0" applyFill="0" applyBorder="0" applyAlignment="0" applyProtection="0"/>
  </cellStyleXfs>
  <cellXfs count="399">
    <xf numFmtId="0" fontId="0" fillId="0" borderId="0" xfId="0" applyAlignment="1">
      <alignment/>
    </xf>
    <xf numFmtId="0" fontId="7" fillId="0" borderId="0" xfId="0" applyFont="1" applyAlignment="1">
      <alignment/>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center"/>
    </xf>
    <xf numFmtId="0" fontId="1" fillId="0" borderId="0" xfId="0" applyFont="1" applyFill="1" applyAlignment="1">
      <alignment horizontal="centerContinuous"/>
    </xf>
    <xf numFmtId="0" fontId="1" fillId="0" borderId="0" xfId="0" applyFont="1" applyFill="1" applyAlignment="1">
      <alignment/>
    </xf>
    <xf numFmtId="0" fontId="2" fillId="0" borderId="0" xfId="0" applyFont="1" applyFill="1" applyAlignment="1">
      <alignment horizontal="left"/>
    </xf>
    <xf numFmtId="0" fontId="16" fillId="0" borderId="0" xfId="0" applyFont="1" applyFill="1" applyAlignment="1">
      <alignment horizontal="left"/>
    </xf>
    <xf numFmtId="0" fontId="15" fillId="0" borderId="0" xfId="0" applyFont="1" applyFill="1" applyAlignment="1">
      <alignment/>
    </xf>
    <xf numFmtId="0" fontId="2" fillId="0" borderId="0" xfId="0" applyFont="1" applyFill="1" applyAlignment="1">
      <alignment horizontal="center"/>
    </xf>
    <xf numFmtId="0" fontId="16" fillId="0" borderId="0" xfId="0" applyFont="1" applyFill="1" applyAlignment="1">
      <alignment horizontal="center"/>
    </xf>
    <xf numFmtId="0" fontId="2"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quotePrefix="1">
      <alignment horizontal="center"/>
    </xf>
    <xf numFmtId="0" fontId="12" fillId="0" borderId="0" xfId="0" applyFont="1" applyAlignment="1">
      <alignment vertical="center"/>
    </xf>
    <xf numFmtId="0" fontId="11" fillId="0" borderId="0" xfId="0" applyFont="1" applyAlignment="1">
      <alignment horizontal="right" vertical="center"/>
    </xf>
    <xf numFmtId="0" fontId="11" fillId="0" borderId="19" xfId="0" applyFont="1" applyBorder="1" applyAlignment="1">
      <alignment horizontal="center" vertical="center"/>
    </xf>
    <xf numFmtId="0" fontId="1" fillId="0" borderId="0" xfId="121" applyFont="1" applyFill="1">
      <alignment/>
      <protection/>
    </xf>
    <xf numFmtId="0" fontId="5" fillId="0" borderId="19" xfId="0" applyFont="1" applyBorder="1" applyAlignment="1">
      <alignment horizontal="center"/>
    </xf>
    <xf numFmtId="0" fontId="5" fillId="0" borderId="19" xfId="0" applyFont="1" applyFill="1" applyBorder="1" applyAlignment="1">
      <alignment horizontal="center"/>
    </xf>
    <xf numFmtId="0" fontId="9" fillId="0" borderId="0" xfId="0" applyFont="1" applyAlignment="1">
      <alignment/>
    </xf>
    <xf numFmtId="0" fontId="23" fillId="0" borderId="20" xfId="0" applyFont="1" applyBorder="1" applyAlignment="1">
      <alignment horizontal="center" vertical="center" wrapText="1"/>
    </xf>
    <xf numFmtId="3" fontId="23" fillId="0" borderId="0" xfId="0" applyNumberFormat="1" applyFont="1" applyAlignment="1">
      <alignment/>
    </xf>
    <xf numFmtId="0" fontId="23" fillId="0" borderId="0" xfId="0" applyFont="1" applyAlignment="1">
      <alignment/>
    </xf>
    <xf numFmtId="3" fontId="9" fillId="0" borderId="0" xfId="0" applyNumberFormat="1" applyFont="1" applyAlignment="1">
      <alignment/>
    </xf>
    <xf numFmtId="0" fontId="25" fillId="0" borderId="0" xfId="0" applyFont="1" applyAlignment="1">
      <alignment/>
    </xf>
    <xf numFmtId="0" fontId="25"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2" xfId="0" applyFont="1" applyBorder="1" applyAlignment="1">
      <alignment vertical="center" wrapText="1"/>
    </xf>
    <xf numFmtId="164" fontId="23" fillId="0" borderId="22" xfId="69" applyNumberFormat="1" applyFont="1" applyBorder="1" applyAlignment="1">
      <alignment vertical="center" wrapText="1"/>
    </xf>
    <xf numFmtId="9" fontId="23" fillId="0" borderId="22" xfId="119" applyFont="1" applyBorder="1" applyAlignment="1">
      <alignment horizontal="right" vertical="center" wrapText="1"/>
    </xf>
    <xf numFmtId="0" fontId="9" fillId="0" borderId="22" xfId="0" applyFont="1" applyBorder="1" applyAlignment="1">
      <alignment horizontal="center" vertical="center" wrapText="1"/>
    </xf>
    <xf numFmtId="0" fontId="9" fillId="0" borderId="22" xfId="0" applyFont="1" applyBorder="1" applyAlignment="1">
      <alignment vertical="center" wrapText="1"/>
    </xf>
    <xf numFmtId="9" fontId="9" fillId="0" borderId="22" xfId="119" applyFont="1" applyBorder="1" applyAlignment="1">
      <alignment horizontal="right" vertical="center" wrapText="1"/>
    </xf>
    <xf numFmtId="164" fontId="9" fillId="0" borderId="22" xfId="69" applyNumberFormat="1" applyFont="1" applyBorder="1" applyAlignment="1">
      <alignment horizontal="center" vertical="center" wrapText="1"/>
    </xf>
    <xf numFmtId="164" fontId="23" fillId="0" borderId="22" xfId="69" applyNumberFormat="1" applyFont="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Border="1" applyAlignment="1">
      <alignment vertical="center" wrapText="1"/>
    </xf>
    <xf numFmtId="9" fontId="23" fillId="0" borderId="23" xfId="119" applyFont="1" applyBorder="1" applyAlignment="1">
      <alignment horizontal="right" vertical="center" wrapText="1"/>
    </xf>
    <xf numFmtId="0" fontId="18" fillId="0" borderId="0" xfId="0" applyFont="1" applyAlignment="1">
      <alignment/>
    </xf>
    <xf numFmtId="0" fontId="26" fillId="0" borderId="20" xfId="0" applyFont="1" applyBorder="1" applyAlignment="1">
      <alignment horizontal="center" vertical="center" wrapText="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0" fillId="0" borderId="0" xfId="0" applyFont="1" applyAlignment="1">
      <alignment/>
    </xf>
    <xf numFmtId="0" fontId="30" fillId="0" borderId="0" xfId="0" applyFont="1" applyFill="1" applyAlignment="1">
      <alignment/>
    </xf>
    <xf numFmtId="0" fontId="31" fillId="0" borderId="0" xfId="0" applyFont="1" applyFill="1" applyAlignment="1">
      <alignment/>
    </xf>
    <xf numFmtId="0" fontId="23" fillId="0" borderId="21" xfId="0" applyFont="1" applyBorder="1" applyAlignment="1">
      <alignment horizontal="left" vertical="center" wrapText="1"/>
    </xf>
    <xf numFmtId="164" fontId="24" fillId="0" borderId="22" xfId="69" applyNumberFormat="1" applyFont="1" applyBorder="1" applyAlignment="1">
      <alignment horizontal="center" vertical="center" wrapText="1"/>
    </xf>
    <xf numFmtId="164" fontId="25" fillId="0" borderId="22" xfId="69" applyNumberFormat="1" applyFont="1" applyBorder="1" applyAlignment="1">
      <alignment horizontal="center" vertical="center" wrapText="1"/>
    </xf>
    <xf numFmtId="0" fontId="22" fillId="0" borderId="22" xfId="0" applyFont="1" applyFill="1" applyBorder="1" applyAlignment="1">
      <alignment horizontal="center" vertical="center" wrapText="1"/>
    </xf>
    <xf numFmtId="0" fontId="22" fillId="0" borderId="22" xfId="0" applyFont="1" applyFill="1" applyBorder="1" applyAlignment="1">
      <alignment vertical="center" wrapText="1"/>
    </xf>
    <xf numFmtId="164" fontId="29" fillId="0" borderId="22" xfId="69" applyNumberFormat="1" applyFont="1" applyBorder="1" applyAlignment="1">
      <alignment horizontal="center" vertical="center" wrapText="1"/>
    </xf>
    <xf numFmtId="9" fontId="29" fillId="0" borderId="22" xfId="119" applyFont="1" applyBorder="1" applyAlignment="1">
      <alignment horizontal="right" vertical="center" wrapText="1"/>
    </xf>
    <xf numFmtId="9" fontId="24" fillId="0" borderId="22" xfId="119" applyFont="1" applyBorder="1" applyAlignment="1">
      <alignment horizontal="right" vertical="center" wrapText="1"/>
    </xf>
    <xf numFmtId="0" fontId="23" fillId="0" borderId="22" xfId="0" applyFont="1" applyFill="1" applyBorder="1" applyAlignment="1">
      <alignment horizontal="center" vertical="center" wrapText="1"/>
    </xf>
    <xf numFmtId="9" fontId="25" fillId="0" borderId="22" xfId="119" applyFont="1" applyBorder="1" applyAlignment="1">
      <alignment horizontal="right" vertical="center" wrapText="1"/>
    </xf>
    <xf numFmtId="9" fontId="25" fillId="0" borderId="23" xfId="119" applyFont="1" applyBorder="1" applyAlignment="1">
      <alignment horizontal="right" vertical="center" wrapText="1"/>
    </xf>
    <xf numFmtId="164" fontId="28" fillId="0" borderId="0" xfId="0" applyNumberFormat="1" applyFont="1" applyAlignment="1">
      <alignment/>
    </xf>
    <xf numFmtId="0" fontId="24" fillId="0" borderId="20" xfId="0" applyFont="1" applyBorder="1" applyAlignment="1">
      <alignment horizontal="center" vertical="center" wrapText="1"/>
    </xf>
    <xf numFmtId="0" fontId="32" fillId="0" borderId="0" xfId="0" applyFont="1" applyFill="1" applyAlignment="1">
      <alignment horizontal="center"/>
    </xf>
    <xf numFmtId="0" fontId="32" fillId="0" borderId="0" xfId="0" applyFont="1" applyFill="1" applyAlignment="1">
      <alignment/>
    </xf>
    <xf numFmtId="0" fontId="33" fillId="0" borderId="0" xfId="0" applyFont="1" applyFill="1" applyAlignment="1">
      <alignment/>
    </xf>
    <xf numFmtId="0" fontId="25" fillId="0" borderId="0" xfId="0" applyFont="1" applyFill="1" applyAlignment="1">
      <alignment/>
    </xf>
    <xf numFmtId="0" fontId="34" fillId="0" borderId="0" xfId="0" applyFont="1" applyFill="1" applyAlignment="1">
      <alignment/>
    </xf>
    <xf numFmtId="164" fontId="23" fillId="0" borderId="0" xfId="0" applyNumberFormat="1" applyFont="1" applyAlignment="1">
      <alignment/>
    </xf>
    <xf numFmtId="49" fontId="6"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9" fontId="6" fillId="0" borderId="22" xfId="119" applyFont="1" applyFill="1" applyBorder="1" applyAlignment="1">
      <alignment horizontal="right" vertical="center" wrapText="1"/>
    </xf>
    <xf numFmtId="9" fontId="6" fillId="0" borderId="22" xfId="119" applyFont="1" applyFill="1" applyBorder="1" applyAlignment="1">
      <alignment horizontal="right" vertical="center"/>
    </xf>
    <xf numFmtId="0" fontId="1" fillId="0" borderId="22"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3" fontId="1" fillId="0" borderId="22" xfId="0" applyNumberFormat="1" applyFont="1" applyFill="1" applyBorder="1" applyAlignment="1">
      <alignment horizontal="right" vertical="center" wrapText="1"/>
    </xf>
    <xf numFmtId="0" fontId="4" fillId="0" borderId="22" xfId="0" applyFont="1" applyBorder="1" applyAlignment="1">
      <alignment/>
    </xf>
    <xf numFmtId="0" fontId="4" fillId="0" borderId="22" xfId="0" applyFont="1" applyBorder="1" applyAlignment="1">
      <alignment vertical="top" wrapText="1"/>
    </xf>
    <xf numFmtId="0" fontId="1" fillId="0" borderId="22" xfId="0" applyFont="1" applyBorder="1" applyAlignment="1">
      <alignment vertical="top" wrapText="1"/>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left" vertical="center" wrapText="1"/>
    </xf>
    <xf numFmtId="0" fontId="6" fillId="0" borderId="22" xfId="0" applyFont="1" applyBorder="1" applyAlignment="1">
      <alignment vertical="top" wrapText="1"/>
    </xf>
    <xf numFmtId="0" fontId="6" fillId="0" borderId="22" xfId="0" applyFont="1" applyBorder="1" applyAlignment="1">
      <alignment/>
    </xf>
    <xf numFmtId="49" fontId="6" fillId="0" borderId="23" xfId="0" applyNumberFormat="1" applyFont="1" applyFill="1" applyBorder="1" applyAlignment="1">
      <alignment horizontal="left" vertical="center" wrapText="1"/>
    </xf>
    <xf numFmtId="3" fontId="6" fillId="0" borderId="23" xfId="0" applyNumberFormat="1" applyFont="1" applyFill="1" applyBorder="1" applyAlignment="1">
      <alignment horizontal="right" vertical="center" wrapText="1"/>
    </xf>
    <xf numFmtId="0" fontId="4" fillId="0" borderId="22" xfId="0" applyFont="1" applyFill="1" applyBorder="1" applyAlignment="1">
      <alignment horizontal="center" vertical="center"/>
    </xf>
    <xf numFmtId="9" fontId="1" fillId="0" borderId="22" xfId="119" applyFont="1" applyFill="1" applyBorder="1" applyAlignment="1">
      <alignment horizontal="right" vertical="center" wrapText="1"/>
    </xf>
    <xf numFmtId="9" fontId="1" fillId="0" borderId="22" xfId="119" applyFont="1" applyFill="1" applyBorder="1" applyAlignment="1">
      <alignment horizontal="right" vertical="center"/>
    </xf>
    <xf numFmtId="9" fontId="4" fillId="0" borderId="22" xfId="119" applyFont="1" applyFill="1" applyBorder="1" applyAlignment="1">
      <alignment horizontal="right" vertical="center" wrapText="1"/>
    </xf>
    <xf numFmtId="9" fontId="4" fillId="0" borderId="22" xfId="119" applyFont="1" applyFill="1" applyBorder="1" applyAlignment="1">
      <alignment horizontal="right" vertical="center"/>
    </xf>
    <xf numFmtId="0" fontId="22" fillId="0" borderId="22" xfId="0" applyFont="1" applyFill="1" applyBorder="1" applyAlignment="1">
      <alignment horizontal="center" vertical="center"/>
    </xf>
    <xf numFmtId="49" fontId="22" fillId="0" borderId="22" xfId="0" applyNumberFormat="1" applyFont="1" applyFill="1" applyBorder="1" applyAlignment="1">
      <alignment horizontal="left" vertical="center" wrapText="1"/>
    </xf>
    <xf numFmtId="0" fontId="29" fillId="0" borderId="0" xfId="0" applyFont="1" applyFill="1" applyAlignment="1">
      <alignment/>
    </xf>
    <xf numFmtId="0" fontId="28" fillId="0" borderId="0" xfId="0" applyFont="1" applyFill="1" applyBorder="1" applyAlignment="1">
      <alignment horizontal="center"/>
    </xf>
    <xf numFmtId="0" fontId="0" fillId="0" borderId="0" xfId="0" applyFont="1" applyAlignment="1">
      <alignment/>
    </xf>
    <xf numFmtId="49" fontId="33" fillId="0" borderId="20"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4"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22" xfId="0" applyFont="1" applyBorder="1" applyAlignment="1">
      <alignment vertical="center" wrapText="1"/>
    </xf>
    <xf numFmtId="0" fontId="6" fillId="0" borderId="23" xfId="0" applyFont="1" applyFill="1" applyBorder="1" applyAlignment="1">
      <alignment horizontal="center" vertical="center" wrapText="1"/>
    </xf>
    <xf numFmtId="0" fontId="38" fillId="0" borderId="0" xfId="0" applyFont="1" applyFill="1" applyBorder="1" applyAlignment="1">
      <alignment horizontal="center"/>
    </xf>
    <xf numFmtId="0" fontId="39" fillId="0" borderId="0" xfId="104" applyFont="1">
      <alignment/>
      <protection/>
    </xf>
    <xf numFmtId="0" fontId="39" fillId="0" borderId="0" xfId="104" applyFont="1" applyAlignment="1">
      <alignment horizontal="center"/>
      <protection/>
    </xf>
    <xf numFmtId="0" fontId="39" fillId="0" borderId="0" xfId="104" applyFont="1" applyFill="1">
      <alignment/>
      <protection/>
    </xf>
    <xf numFmtId="0" fontId="39" fillId="0" borderId="0" xfId="104" applyFont="1" applyFill="1" applyAlignment="1">
      <alignment horizontal="center"/>
      <protection/>
    </xf>
    <xf numFmtId="0" fontId="39" fillId="0" borderId="0" xfId="104" applyFont="1" applyFill="1" applyAlignment="1">
      <alignment wrapText="1"/>
      <protection/>
    </xf>
    <xf numFmtId="164" fontId="39" fillId="0" borderId="0" xfId="73" applyNumberFormat="1" applyFont="1" applyFill="1" applyAlignment="1">
      <alignment horizontal="right"/>
    </xf>
    <xf numFmtId="0" fontId="41" fillId="0" borderId="0" xfId="104" applyNumberFormat="1" applyFont="1" applyFill="1" applyAlignment="1">
      <alignment/>
      <protection/>
    </xf>
    <xf numFmtId="3" fontId="39" fillId="0" borderId="0" xfId="104" applyNumberFormat="1" applyFont="1" applyFill="1">
      <alignment/>
      <protection/>
    </xf>
    <xf numFmtId="0" fontId="39" fillId="0" borderId="0" xfId="104" applyFont="1" applyFill="1" applyAlignment="1">
      <alignment horizontal="right" vertical="center"/>
      <protection/>
    </xf>
    <xf numFmtId="0" fontId="39" fillId="0" borderId="20" xfId="104" applyFont="1" applyFill="1" applyBorder="1" applyAlignment="1">
      <alignment horizontal="center" vertical="center" wrapText="1"/>
      <protection/>
    </xf>
    <xf numFmtId="0" fontId="41" fillId="0" borderId="0" xfId="104" applyFont="1" applyFill="1">
      <alignment/>
      <protection/>
    </xf>
    <xf numFmtId="0" fontId="41" fillId="0" borderId="0" xfId="104" applyFont="1">
      <alignment/>
      <protection/>
    </xf>
    <xf numFmtId="0" fontId="39" fillId="0" borderId="22" xfId="104" applyFont="1" applyFill="1" applyBorder="1" applyAlignment="1">
      <alignment horizontal="center" vertical="center" wrapText="1"/>
      <protection/>
    </xf>
    <xf numFmtId="0" fontId="7" fillId="0" borderId="0" xfId="104" applyFont="1" applyFill="1">
      <alignment/>
      <protection/>
    </xf>
    <xf numFmtId="0" fontId="7" fillId="0" borderId="0" xfId="104" applyFont="1">
      <alignment/>
      <protection/>
    </xf>
    <xf numFmtId="0" fontId="39" fillId="0" borderId="23" xfId="104" applyFont="1" applyFill="1" applyBorder="1" applyAlignment="1">
      <alignment horizontal="center" vertical="center" wrapText="1"/>
      <protection/>
    </xf>
    <xf numFmtId="0" fontId="39" fillId="0" borderId="0" xfId="121" applyFont="1" applyFill="1">
      <alignment/>
      <protection/>
    </xf>
    <xf numFmtId="0" fontId="39" fillId="0" borderId="0" xfId="121" applyFont="1" applyFill="1" applyAlignment="1">
      <alignment horizontal="center" vertical="center"/>
      <protection/>
    </xf>
    <xf numFmtId="0" fontId="39" fillId="0" borderId="0" xfId="0" applyFont="1" applyAlignment="1">
      <alignment/>
    </xf>
    <xf numFmtId="0" fontId="42" fillId="0" borderId="0" xfId="0" applyFont="1" applyAlignment="1">
      <alignment horizontal="right"/>
    </xf>
    <xf numFmtId="0" fontId="43" fillId="0" borderId="0" xfId="121" applyFont="1" applyFill="1" applyBorder="1" applyAlignment="1">
      <alignment horizontal="center" vertical="center"/>
      <protection/>
    </xf>
    <xf numFmtId="0" fontId="39" fillId="0" borderId="0" xfId="121" applyFont="1" applyFill="1" applyBorder="1" applyAlignment="1">
      <alignment/>
      <protection/>
    </xf>
    <xf numFmtId="0" fontId="39" fillId="0" borderId="0" xfId="121" applyFont="1" applyFill="1" applyBorder="1">
      <alignment/>
      <protection/>
    </xf>
    <xf numFmtId="164" fontId="39" fillId="0" borderId="0" xfId="69" applyNumberFormat="1" applyFont="1" applyFill="1" applyBorder="1" applyAlignment="1">
      <alignment horizontal="center" vertical="center"/>
    </xf>
    <xf numFmtId="0" fontId="43" fillId="0" borderId="0" xfId="121" applyFont="1" applyFill="1" applyBorder="1">
      <alignment/>
      <protection/>
    </xf>
    <xf numFmtId="0" fontId="39" fillId="0" borderId="0" xfId="121" applyFont="1" applyFill="1" applyAlignment="1">
      <alignment/>
      <protection/>
    </xf>
    <xf numFmtId="0" fontId="43" fillId="0" borderId="0" xfId="121" applyFont="1" applyFill="1">
      <alignment/>
      <protection/>
    </xf>
    <xf numFmtId="164" fontId="39" fillId="0" borderId="0" xfId="69" applyNumberFormat="1" applyFont="1" applyFill="1" applyBorder="1" applyAlignment="1">
      <alignment/>
    </xf>
    <xf numFmtId="164" fontId="39" fillId="0" borderId="0" xfId="69" applyNumberFormat="1" applyFont="1" applyFill="1" applyBorder="1" applyAlignment="1">
      <alignment/>
    </xf>
    <xf numFmtId="166" fontId="39" fillId="0" borderId="0" xfId="69" applyNumberFormat="1" applyFont="1" applyFill="1" applyBorder="1" applyAlignment="1">
      <alignment horizontal="center" vertical="center"/>
    </xf>
    <xf numFmtId="0" fontId="43" fillId="0" borderId="0" xfId="121" applyFont="1" applyFill="1" applyAlignment="1">
      <alignment/>
      <protection/>
    </xf>
    <xf numFmtId="166" fontId="39" fillId="0" borderId="0" xfId="69" applyNumberFormat="1" applyFont="1" applyFill="1" applyBorder="1" applyAlignment="1">
      <alignment/>
    </xf>
    <xf numFmtId="164" fontId="39" fillId="0" borderId="0" xfId="69" applyNumberFormat="1" applyFont="1" applyFill="1" applyBorder="1" applyAlignment="1">
      <alignment vertical="center"/>
    </xf>
    <xf numFmtId="0" fontId="43" fillId="0" borderId="0" xfId="121" applyFont="1" applyFill="1" applyAlignment="1">
      <alignment vertical="center"/>
      <protection/>
    </xf>
    <xf numFmtId="164" fontId="43" fillId="0" borderId="0" xfId="69" applyNumberFormat="1" applyFont="1" applyFill="1" applyBorder="1" applyAlignment="1">
      <alignment/>
    </xf>
    <xf numFmtId="164" fontId="43" fillId="0" borderId="0" xfId="69" applyNumberFormat="1" applyFont="1" applyFill="1" applyBorder="1" applyAlignment="1">
      <alignment/>
    </xf>
    <xf numFmtId="0" fontId="39" fillId="0" borderId="0" xfId="0" applyFont="1" applyAlignment="1">
      <alignment horizontal="left"/>
    </xf>
    <xf numFmtId="49" fontId="43" fillId="0" borderId="0" xfId="121" applyNumberFormat="1" applyFont="1" applyFill="1" applyBorder="1" applyAlignment="1">
      <alignment horizontal="left" wrapText="1"/>
      <protection/>
    </xf>
    <xf numFmtId="49" fontId="39" fillId="0" borderId="0" xfId="121" applyNumberFormat="1" applyFont="1" applyFill="1" applyAlignment="1">
      <alignment horizontal="left" wrapText="1"/>
      <protection/>
    </xf>
    <xf numFmtId="49" fontId="43" fillId="0" borderId="0" xfId="121" applyNumberFormat="1" applyFont="1" applyFill="1" applyAlignment="1">
      <alignment horizontal="left" wrapText="1"/>
      <protection/>
    </xf>
    <xf numFmtId="49" fontId="39" fillId="0" borderId="0" xfId="69" applyNumberFormat="1" applyFont="1" applyFill="1" applyBorder="1" applyAlignment="1">
      <alignment horizontal="left" wrapText="1"/>
    </xf>
    <xf numFmtId="49" fontId="39" fillId="0" borderId="0" xfId="121" applyNumberFormat="1" applyFont="1" applyFill="1" applyAlignment="1">
      <alignment horizontal="left" vertical="center" wrapText="1"/>
      <protection/>
    </xf>
    <xf numFmtId="49" fontId="39" fillId="0" borderId="22" xfId="121" applyNumberFormat="1" applyFont="1" applyFill="1" applyBorder="1" applyAlignment="1">
      <alignment horizontal="left" wrapText="1"/>
      <protection/>
    </xf>
    <xf numFmtId="0" fontId="7" fillId="0" borderId="0" xfId="0" applyFont="1" applyAlignment="1">
      <alignment/>
    </xf>
    <xf numFmtId="164" fontId="1" fillId="0" borderId="0" xfId="121" applyNumberFormat="1" applyFont="1" applyFill="1">
      <alignment/>
      <protection/>
    </xf>
    <xf numFmtId="0" fontId="7" fillId="0" borderId="0" xfId="0" applyFont="1" applyAlignment="1">
      <alignment horizontal="center" vertical="center"/>
    </xf>
    <xf numFmtId="0" fontId="7" fillId="0" borderId="0" xfId="0" applyFont="1" applyFill="1" applyAlignment="1">
      <alignment/>
    </xf>
    <xf numFmtId="0" fontId="11" fillId="0" borderId="0" xfId="0" applyFont="1" applyFill="1" applyAlignment="1">
      <alignment horizontal="center" vertical="center"/>
    </xf>
    <xf numFmtId="0" fontId="25" fillId="0" borderId="20" xfId="0" applyFont="1" applyFill="1" applyBorder="1" applyAlignment="1">
      <alignment horizontal="center" vertical="center" wrapText="1"/>
    </xf>
    <xf numFmtId="164" fontId="23" fillId="0" borderId="22" xfId="69" applyNumberFormat="1" applyFont="1" applyFill="1" applyBorder="1" applyAlignment="1">
      <alignment vertical="center" wrapText="1"/>
    </xf>
    <xf numFmtId="164" fontId="9" fillId="0" borderId="22" xfId="69" applyNumberFormat="1" applyFont="1" applyFill="1" applyBorder="1" applyAlignment="1">
      <alignment horizontal="center" vertical="center" wrapText="1"/>
    </xf>
    <xf numFmtId="164" fontId="9" fillId="0" borderId="22" xfId="69" applyNumberFormat="1" applyFont="1" applyFill="1" applyBorder="1" applyAlignment="1">
      <alignment vertical="center" wrapText="1"/>
    </xf>
    <xf numFmtId="3" fontId="32" fillId="0" borderId="0" xfId="0" applyNumberFormat="1" applyFont="1" applyFill="1" applyAlignment="1">
      <alignment horizontal="center"/>
    </xf>
    <xf numFmtId="164" fontId="31" fillId="0" borderId="0" xfId="0" applyNumberFormat="1" applyFont="1" applyFill="1" applyAlignment="1">
      <alignment/>
    </xf>
    <xf numFmtId="3" fontId="27" fillId="0" borderId="0" xfId="0" applyNumberFormat="1" applyFont="1" applyAlignment="1">
      <alignment/>
    </xf>
    <xf numFmtId="0" fontId="39" fillId="0" borderId="21" xfId="104" applyFont="1" applyFill="1" applyBorder="1" applyAlignment="1">
      <alignment horizontal="center" vertical="center" wrapText="1"/>
      <protection/>
    </xf>
    <xf numFmtId="164" fontId="39" fillId="0" borderId="0" xfId="104" applyNumberFormat="1" applyFont="1" applyFill="1">
      <alignment/>
      <protection/>
    </xf>
    <xf numFmtId="0" fontId="35" fillId="0" borderId="0" xfId="113" applyFont="1" applyAlignment="1">
      <alignment vertical="top" wrapText="1"/>
      <protection/>
    </xf>
    <xf numFmtId="49" fontId="1" fillId="0" borderId="0" xfId="113" applyNumberFormat="1" applyFont="1" applyFill="1" applyAlignment="1">
      <alignment vertical="center" wrapText="1"/>
      <protection/>
    </xf>
    <xf numFmtId="0" fontId="36" fillId="0" borderId="0" xfId="113" applyFont="1">
      <alignment/>
      <protection/>
    </xf>
    <xf numFmtId="3" fontId="36" fillId="0" borderId="0" xfId="113" applyNumberFormat="1" applyFont="1">
      <alignment/>
      <protection/>
    </xf>
    <xf numFmtId="3" fontId="36" fillId="0" borderId="0" xfId="113" applyNumberFormat="1" applyFont="1" applyFill="1">
      <alignment/>
      <protection/>
    </xf>
    <xf numFmtId="0" fontId="36" fillId="0" borderId="0" xfId="113" applyFont="1" applyFill="1">
      <alignment/>
      <protection/>
    </xf>
    <xf numFmtId="0" fontId="1" fillId="0" borderId="0" xfId="113" applyFont="1" applyAlignment="1">
      <alignment horizontal="center"/>
      <protection/>
    </xf>
    <xf numFmtId="0" fontId="11" fillId="0" borderId="0" xfId="113" applyFont="1" applyAlignment="1">
      <alignment vertical="center"/>
      <protection/>
    </xf>
    <xf numFmtId="49" fontId="33" fillId="0" borderId="0" xfId="113" applyNumberFormat="1" applyFont="1" applyFill="1" applyAlignment="1">
      <alignment horizontal="center" vertical="center"/>
      <protection/>
    </xf>
    <xf numFmtId="0" fontId="37" fillId="0" borderId="0" xfId="113" applyFont="1" applyAlignment="1">
      <alignment horizontal="right"/>
      <protection/>
    </xf>
    <xf numFmtId="0" fontId="40" fillId="0" borderId="0" xfId="113" applyFont="1" applyFill="1">
      <alignment/>
      <protection/>
    </xf>
    <xf numFmtId="3" fontId="40" fillId="0" borderId="24" xfId="113" applyNumberFormat="1" applyFont="1" applyBorder="1" applyAlignment="1">
      <alignment horizontal="center" vertical="center" wrapText="1"/>
      <protection/>
    </xf>
    <xf numFmtId="3" fontId="40" fillId="0" borderId="24" xfId="113" applyNumberFormat="1" applyFont="1" applyFill="1" applyBorder="1" applyAlignment="1">
      <alignment horizontal="center" vertical="center" wrapText="1"/>
      <protection/>
    </xf>
    <xf numFmtId="0" fontId="39" fillId="0" borderId="24" xfId="113" applyFont="1" applyBorder="1" applyAlignment="1">
      <alignment horizontal="center" vertical="center" wrapText="1"/>
      <protection/>
    </xf>
    <xf numFmtId="3" fontId="39" fillId="0" borderId="24" xfId="113" applyNumberFormat="1" applyFont="1" applyBorder="1" applyAlignment="1">
      <alignment horizontal="center" vertical="center" wrapText="1"/>
      <protection/>
    </xf>
    <xf numFmtId="3" fontId="39" fillId="0" borderId="24" xfId="113" applyNumberFormat="1" applyFont="1" applyFill="1" applyBorder="1" applyAlignment="1">
      <alignment horizontal="center" vertical="center" wrapText="1"/>
      <protection/>
    </xf>
    <xf numFmtId="0" fontId="20" fillId="0" borderId="0" xfId="113" applyFont="1" applyFill="1">
      <alignment/>
      <protection/>
    </xf>
    <xf numFmtId="0" fontId="41" fillId="0" borderId="25" xfId="113" applyFont="1" applyBorder="1" applyAlignment="1">
      <alignment horizontal="center" vertical="center" wrapText="1"/>
      <protection/>
    </xf>
    <xf numFmtId="0" fontId="41" fillId="0" borderId="25" xfId="113" applyFont="1" applyBorder="1" applyAlignment="1">
      <alignment vertical="center" wrapText="1"/>
      <protection/>
    </xf>
    <xf numFmtId="9" fontId="41" fillId="0" borderId="25" xfId="120" applyFont="1" applyBorder="1" applyAlignment="1">
      <alignment horizontal="right" vertical="center" wrapText="1"/>
    </xf>
    <xf numFmtId="0" fontId="6" fillId="0" borderId="0" xfId="113" applyFont="1" applyFill="1">
      <alignment/>
      <protection/>
    </xf>
    <xf numFmtId="0" fontId="39" fillId="0" borderId="25" xfId="113" applyFont="1" applyFill="1" applyBorder="1" applyAlignment="1">
      <alignment horizontal="center" vertical="center" wrapText="1"/>
      <protection/>
    </xf>
    <xf numFmtId="0" fontId="39" fillId="0" borderId="25" xfId="113" applyFont="1" applyBorder="1" applyAlignment="1">
      <alignment vertical="center" wrapText="1"/>
      <protection/>
    </xf>
    <xf numFmtId="164" fontId="39" fillId="0" borderId="25" xfId="113" applyNumberFormat="1" applyFont="1" applyFill="1" applyBorder="1" applyAlignment="1">
      <alignment vertical="center" wrapText="1"/>
      <protection/>
    </xf>
    <xf numFmtId="3" fontId="39" fillId="0" borderId="25" xfId="113" applyNumberFormat="1" applyFont="1" applyBorder="1" applyAlignment="1">
      <alignment vertical="center" wrapText="1"/>
      <protection/>
    </xf>
    <xf numFmtId="3" fontId="39" fillId="0" borderId="25" xfId="113" applyNumberFormat="1" applyFont="1" applyFill="1" applyBorder="1" applyAlignment="1">
      <alignment vertical="center" wrapText="1"/>
      <protection/>
    </xf>
    <xf numFmtId="164" fontId="39" fillId="0" borderId="25" xfId="77" applyNumberFormat="1" applyFont="1" applyBorder="1" applyAlignment="1">
      <alignment vertical="center" wrapText="1"/>
    </xf>
    <xf numFmtId="9" fontId="39" fillId="0" borderId="25" xfId="120" applyFont="1" applyBorder="1" applyAlignment="1">
      <alignment horizontal="right" vertical="center" wrapText="1"/>
    </xf>
    <xf numFmtId="0" fontId="33" fillId="0" borderId="0" xfId="113" applyFont="1" applyBorder="1" applyAlignment="1">
      <alignment vertical="center" wrapText="1"/>
      <protection/>
    </xf>
    <xf numFmtId="0" fontId="1" fillId="0" borderId="0" xfId="113" applyFont="1" applyFill="1">
      <alignment/>
      <protection/>
    </xf>
    <xf numFmtId="0" fontId="39" fillId="0" borderId="25" xfId="113" applyFont="1" applyBorder="1" applyAlignment="1">
      <alignment horizontal="center" vertical="center" wrapText="1"/>
      <protection/>
    </xf>
    <xf numFmtId="0" fontId="39" fillId="0" borderId="25" xfId="113" applyFont="1" applyFill="1" applyBorder="1" applyAlignment="1">
      <alignment vertical="center" wrapText="1"/>
      <protection/>
    </xf>
    <xf numFmtId="164" fontId="39" fillId="0" borderId="25" xfId="77" applyNumberFormat="1" applyFont="1" applyFill="1" applyBorder="1" applyAlignment="1">
      <alignment vertical="center" wrapText="1"/>
    </xf>
    <xf numFmtId="49" fontId="32" fillId="0" borderId="0" xfId="113" applyNumberFormat="1" applyFont="1" applyFill="1" applyAlignment="1">
      <alignment horizontal="center" wrapText="1"/>
      <protection/>
    </xf>
    <xf numFmtId="3" fontId="1" fillId="0" borderId="0" xfId="113" applyNumberFormat="1" applyFont="1" applyFill="1" applyAlignment="1">
      <alignment horizontal="right" vertical="center"/>
      <protection/>
    </xf>
    <xf numFmtId="0" fontId="39" fillId="0" borderId="24" xfId="113" applyFont="1" applyFill="1" applyBorder="1" applyAlignment="1">
      <alignment horizontal="center" vertical="center" wrapText="1"/>
      <protection/>
    </xf>
    <xf numFmtId="0" fontId="36" fillId="0" borderId="0" xfId="121" applyFont="1" applyFill="1">
      <alignment/>
      <protection/>
    </xf>
    <xf numFmtId="0" fontId="36" fillId="0" borderId="24" xfId="0" applyFont="1" applyBorder="1" applyAlignment="1">
      <alignment horizontal="center" vertical="center" wrapText="1"/>
    </xf>
    <xf numFmtId="0" fontId="35" fillId="0" borderId="0" xfId="121" applyFont="1" applyFill="1">
      <alignment/>
      <protection/>
    </xf>
    <xf numFmtId="0" fontId="35" fillId="0" borderId="26" xfId="0" applyFont="1" applyBorder="1" applyAlignment="1">
      <alignment horizontal="center" vertical="center" wrapText="1"/>
    </xf>
    <xf numFmtId="0" fontId="59" fillId="0" borderId="26" xfId="0" applyFont="1" applyBorder="1" applyAlignment="1">
      <alignment horizontal="left" vertical="center" wrapText="1"/>
    </xf>
    <xf numFmtId="164" fontId="35" fillId="0" borderId="26" xfId="69" applyNumberFormat="1" applyFont="1" applyBorder="1" applyAlignment="1">
      <alignment horizontal="right" vertical="center" wrapText="1"/>
    </xf>
    <xf numFmtId="9" fontId="35" fillId="0" borderId="26" xfId="119" applyFont="1" applyBorder="1" applyAlignment="1">
      <alignment horizontal="right" vertical="center" wrapText="1"/>
    </xf>
    <xf numFmtId="0" fontId="60" fillId="0" borderId="0" xfId="121" applyFont="1" applyFill="1">
      <alignment/>
      <protection/>
    </xf>
    <xf numFmtId="0" fontId="59" fillId="0" borderId="25" xfId="0" applyFont="1" applyBorder="1" applyAlignment="1">
      <alignment horizontal="center" vertical="center" wrapText="1"/>
    </xf>
    <xf numFmtId="0" fontId="59" fillId="0" borderId="25" xfId="0" applyFont="1" applyBorder="1" applyAlignment="1">
      <alignment horizontal="left" vertical="center" wrapText="1"/>
    </xf>
    <xf numFmtId="164" fontId="35" fillId="0" borderId="25" xfId="69" applyNumberFormat="1" applyFont="1" applyBorder="1" applyAlignment="1">
      <alignment horizontal="right" vertical="center" wrapText="1"/>
    </xf>
    <xf numFmtId="9" fontId="35" fillId="0" borderId="25" xfId="119" applyFont="1" applyBorder="1" applyAlignment="1">
      <alignment horizontal="right" vertical="center" wrapText="1"/>
    </xf>
    <xf numFmtId="0" fontId="26" fillId="0" borderId="25" xfId="0" applyFont="1" applyBorder="1" applyAlignment="1">
      <alignment horizontal="center" vertical="center" wrapText="1"/>
    </xf>
    <xf numFmtId="164" fontId="36" fillId="0" borderId="25" xfId="69" applyNumberFormat="1" applyFont="1" applyBorder="1" applyAlignment="1">
      <alignment horizontal="right" vertical="center" wrapText="1"/>
    </xf>
    <xf numFmtId="9" fontId="36" fillId="0" borderId="25" xfId="119" applyFont="1" applyBorder="1" applyAlignment="1">
      <alignment horizontal="right" vertical="center" wrapText="1"/>
    </xf>
    <xf numFmtId="3" fontId="36" fillId="0" borderId="25" xfId="69" applyNumberFormat="1" applyFont="1" applyFill="1" applyBorder="1" applyAlignment="1">
      <alignment horizontal="left" vertical="center" wrapText="1"/>
    </xf>
    <xf numFmtId="0" fontId="37" fillId="0" borderId="0" xfId="121" applyFont="1" applyFill="1">
      <alignment/>
      <protection/>
    </xf>
    <xf numFmtId="0" fontId="26" fillId="0" borderId="27" xfId="0" applyFont="1" applyBorder="1" applyAlignment="1">
      <alignment horizontal="center" vertical="center" wrapText="1"/>
    </xf>
    <xf numFmtId="0" fontId="26" fillId="0" borderId="27" xfId="0" applyFont="1" applyBorder="1" applyAlignment="1">
      <alignment horizontal="left" vertical="center" wrapText="1"/>
    </xf>
    <xf numFmtId="164" fontId="36" fillId="0" borderId="27" xfId="0" applyNumberFormat="1" applyFont="1" applyBorder="1" applyAlignment="1">
      <alignment horizontal="center" vertical="center" wrapText="1"/>
    </xf>
    <xf numFmtId="0" fontId="36" fillId="0" borderId="27" xfId="0" applyFont="1" applyBorder="1" applyAlignment="1">
      <alignment horizontal="right" vertical="center" wrapText="1"/>
    </xf>
    <xf numFmtId="164" fontId="36" fillId="0" borderId="27" xfId="69" applyNumberFormat="1" applyFont="1" applyBorder="1" applyAlignment="1">
      <alignment horizontal="right" vertical="center" wrapText="1"/>
    </xf>
    <xf numFmtId="0" fontId="36" fillId="0" borderId="27" xfId="0" applyFont="1" applyBorder="1" applyAlignment="1">
      <alignment horizontal="center" vertical="center" wrapText="1"/>
    </xf>
    <xf numFmtId="9" fontId="36" fillId="0" borderId="27" xfId="119" applyFont="1" applyBorder="1" applyAlignment="1">
      <alignment horizontal="center" vertical="center" wrapText="1"/>
    </xf>
    <xf numFmtId="164" fontId="9" fillId="0" borderId="22" xfId="69" applyNumberFormat="1" applyFont="1" applyBorder="1" applyAlignment="1">
      <alignment/>
    </xf>
    <xf numFmtId="0" fontId="23" fillId="0" borderId="28" xfId="0" applyFont="1" applyBorder="1" applyAlignment="1">
      <alignment horizontal="center" vertical="center" wrapText="1"/>
    </xf>
    <xf numFmtId="0" fontId="23" fillId="0" borderId="28" xfId="0" applyFont="1" applyBorder="1" applyAlignment="1">
      <alignment vertical="center" wrapText="1"/>
    </xf>
    <xf numFmtId="164" fontId="24" fillId="0" borderId="28" xfId="69" applyNumberFormat="1" applyFont="1" applyBorder="1" applyAlignment="1">
      <alignment horizontal="center" vertical="center" wrapText="1"/>
    </xf>
    <xf numFmtId="9" fontId="25" fillId="0" borderId="28" xfId="119" applyFont="1" applyBorder="1" applyAlignment="1">
      <alignment horizontal="right" vertical="center" wrapText="1"/>
    </xf>
    <xf numFmtId="0" fontId="23" fillId="0" borderId="29" xfId="0" applyFont="1" applyBorder="1" applyAlignment="1">
      <alignment horizontal="center" vertical="center" wrapText="1"/>
    </xf>
    <xf numFmtId="49" fontId="6" fillId="0" borderId="29" xfId="0" applyNumberFormat="1" applyFont="1" applyFill="1" applyBorder="1" applyAlignment="1">
      <alignment horizontal="center" vertical="center" wrapText="1"/>
    </xf>
    <xf numFmtId="3" fontId="83" fillId="49" borderId="30" xfId="106" applyNumberFormat="1" applyFont="1" applyFill="1" applyBorder="1" applyAlignment="1">
      <alignment horizontal="right" vertical="center" wrapText="1"/>
      <protection/>
    </xf>
    <xf numFmtId="9" fontId="84" fillId="49" borderId="30" xfId="108" applyNumberFormat="1" applyFont="1" applyFill="1" applyBorder="1" applyAlignment="1">
      <alignment horizontal="center" vertical="center" wrapText="1"/>
      <protection/>
    </xf>
    <xf numFmtId="3" fontId="83" fillId="49" borderId="31" xfId="106" applyNumberFormat="1" applyFont="1" applyFill="1" applyBorder="1" applyAlignment="1">
      <alignment horizontal="right" vertical="center" wrapText="1"/>
      <protection/>
    </xf>
    <xf numFmtId="9" fontId="84" fillId="49" borderId="31" xfId="108" applyNumberFormat="1" applyFont="1" applyFill="1" applyBorder="1" applyAlignment="1">
      <alignment horizontal="center" vertical="center" wrapText="1"/>
      <protection/>
    </xf>
    <xf numFmtId="3" fontId="83" fillId="0" borderId="31" xfId="106" applyNumberFormat="1" applyFont="1" applyFill="1" applyBorder="1" applyAlignment="1">
      <alignment horizontal="right" vertical="center" wrapText="1"/>
      <protection/>
    </xf>
    <xf numFmtId="179" fontId="85" fillId="0" borderId="31" xfId="106" applyNumberFormat="1" applyFont="1" applyFill="1" applyBorder="1" applyAlignment="1">
      <alignment horizontal="right" vertical="center" wrapText="1"/>
      <protection/>
    </xf>
    <xf numFmtId="179" fontId="85" fillId="0" borderId="31" xfId="106" applyNumberFormat="1" applyFont="1" applyBorder="1" applyAlignment="1">
      <alignment vertical="center"/>
      <protection/>
    </xf>
    <xf numFmtId="9" fontId="86" fillId="49" borderId="31" xfId="108" applyNumberFormat="1" applyFont="1" applyFill="1" applyBorder="1" applyAlignment="1">
      <alignment horizontal="center" vertical="center" wrapText="1"/>
      <protection/>
    </xf>
    <xf numFmtId="179" fontId="83" fillId="0" borderId="31" xfId="106" applyNumberFormat="1" applyFont="1" applyFill="1" applyBorder="1" applyAlignment="1">
      <alignment horizontal="right" vertical="center" wrapText="1"/>
      <protection/>
    </xf>
    <xf numFmtId="179" fontId="83" fillId="0" borderId="31" xfId="106" applyNumberFormat="1" applyFont="1" applyBorder="1" applyAlignment="1">
      <alignment vertical="center"/>
      <protection/>
    </xf>
    <xf numFmtId="3" fontId="87" fillId="0" borderId="32" xfId="106" applyNumberFormat="1" applyFont="1" applyFill="1" applyBorder="1" applyAlignment="1">
      <alignment horizontal="right" vertical="center" wrapText="1"/>
      <protection/>
    </xf>
    <xf numFmtId="179" fontId="83" fillId="0" borderId="32" xfId="106" applyNumberFormat="1" applyFont="1" applyFill="1" applyBorder="1" applyAlignment="1">
      <alignment horizontal="right" vertical="center" wrapText="1"/>
      <protection/>
    </xf>
    <xf numFmtId="0" fontId="83" fillId="0" borderId="31" xfId="106" applyFont="1" applyFill="1" applyBorder="1" applyAlignment="1">
      <alignment horizontal="left" vertical="center" wrapText="1"/>
      <protection/>
    </xf>
    <xf numFmtId="179" fontId="88" fillId="0" borderId="31" xfId="106" applyNumberFormat="1" applyFont="1" applyFill="1" applyBorder="1" applyAlignment="1">
      <alignment horizontal="right" vertical="center" wrapText="1"/>
      <protection/>
    </xf>
    <xf numFmtId="179" fontId="88" fillId="0" borderId="31" xfId="106" applyNumberFormat="1" applyFont="1" applyBorder="1" applyAlignment="1">
      <alignment vertical="center"/>
      <protection/>
    </xf>
    <xf numFmtId="9" fontId="89" fillId="49" borderId="31" xfId="108" applyNumberFormat="1" applyFont="1" applyFill="1" applyBorder="1" applyAlignment="1">
      <alignment horizontal="center" vertical="center" wrapText="1"/>
      <protection/>
    </xf>
    <xf numFmtId="164" fontId="27" fillId="0" borderId="0" xfId="0" applyNumberFormat="1" applyFont="1" applyAlignment="1">
      <alignment/>
    </xf>
    <xf numFmtId="3" fontId="32" fillId="0" borderId="22" xfId="0" applyNumberFormat="1" applyFont="1" applyFill="1" applyBorder="1" applyAlignment="1">
      <alignment horizontal="right" vertical="center" wrapText="1"/>
    </xf>
    <xf numFmtId="9" fontId="32" fillId="0" borderId="22" xfId="119" applyFont="1" applyFill="1" applyBorder="1" applyAlignment="1">
      <alignment horizontal="center" vertical="center" wrapText="1"/>
    </xf>
    <xf numFmtId="3" fontId="33" fillId="0" borderId="22" xfId="0" applyNumberFormat="1" applyFont="1" applyFill="1" applyBorder="1" applyAlignment="1">
      <alignment horizontal="right" vertical="center" wrapText="1"/>
    </xf>
    <xf numFmtId="9" fontId="33" fillId="0" borderId="22" xfId="119" applyFont="1" applyFill="1" applyBorder="1" applyAlignment="1">
      <alignment horizontal="center" vertical="center" wrapText="1"/>
    </xf>
    <xf numFmtId="3" fontId="34" fillId="0" borderId="22" xfId="0" applyNumberFormat="1" applyFont="1" applyFill="1" applyBorder="1" applyAlignment="1">
      <alignment horizontal="right" vertical="center" wrapText="1"/>
    </xf>
    <xf numFmtId="9" fontId="34" fillId="0" borderId="22" xfId="119" applyFont="1" applyFill="1" applyBorder="1" applyAlignment="1">
      <alignment horizontal="center" vertical="center" wrapText="1"/>
    </xf>
    <xf numFmtId="3" fontId="89" fillId="0" borderId="22" xfId="0" applyNumberFormat="1" applyFont="1" applyFill="1" applyBorder="1" applyAlignment="1">
      <alignment horizontal="right" vertical="center" wrapText="1"/>
    </xf>
    <xf numFmtId="3" fontId="84" fillId="0" borderId="22" xfId="0" applyNumberFormat="1" applyFont="1" applyFill="1" applyBorder="1" applyAlignment="1">
      <alignment horizontal="right" vertical="center" wrapText="1"/>
    </xf>
    <xf numFmtId="3" fontId="86" fillId="0" borderId="22" xfId="0" applyNumberFormat="1" applyFont="1" applyFill="1" applyBorder="1" applyAlignment="1">
      <alignment vertical="center" wrapText="1"/>
    </xf>
    <xf numFmtId="3" fontId="25" fillId="0" borderId="22" xfId="0" applyNumberFormat="1" applyFont="1" applyFill="1" applyBorder="1" applyAlignment="1">
      <alignment vertical="center" wrapText="1"/>
    </xf>
    <xf numFmtId="3" fontId="33" fillId="0" borderId="22" xfId="0" applyNumberFormat="1" applyFont="1" applyFill="1" applyBorder="1" applyAlignment="1">
      <alignment vertical="center" wrapText="1"/>
    </xf>
    <xf numFmtId="9" fontId="33" fillId="0" borderId="22" xfId="119" applyFont="1" applyFill="1" applyBorder="1" applyAlignment="1">
      <alignment horizontal="right" vertical="center" wrapText="1"/>
    </xf>
    <xf numFmtId="3" fontId="32" fillId="0" borderId="22" xfId="0" applyNumberFormat="1" applyFont="1" applyFill="1" applyBorder="1" applyAlignment="1">
      <alignment vertical="center" wrapText="1"/>
    </xf>
    <xf numFmtId="3" fontId="35" fillId="0" borderId="22" xfId="0" applyNumberFormat="1" applyFont="1" applyFill="1" applyBorder="1" applyAlignment="1">
      <alignment horizontal="right" vertical="center" wrapText="1"/>
    </xf>
    <xf numFmtId="3" fontId="32" fillId="0" borderId="0" xfId="0" applyNumberFormat="1" applyFont="1" applyFill="1" applyAlignment="1">
      <alignment/>
    </xf>
    <xf numFmtId="3" fontId="6" fillId="0" borderId="33" xfId="0" applyNumberFormat="1" applyFont="1" applyFill="1" applyBorder="1" applyAlignment="1">
      <alignment horizontal="right" vertical="center" wrapText="1"/>
    </xf>
    <xf numFmtId="3" fontId="12" fillId="0" borderId="22" xfId="111" applyNumberFormat="1" applyFont="1" applyBorder="1" applyAlignment="1">
      <alignment horizontal="right" vertical="center" wrapText="1"/>
      <protection/>
    </xf>
    <xf numFmtId="0" fontId="5" fillId="0" borderId="0" xfId="0" applyFont="1" applyAlignment="1">
      <alignment horizontal="center" vertical="center"/>
    </xf>
    <xf numFmtId="3" fontId="33" fillId="0" borderId="0" xfId="113" applyNumberFormat="1" applyFont="1" applyBorder="1" applyAlignment="1">
      <alignment vertical="center" wrapText="1"/>
      <protection/>
    </xf>
    <xf numFmtId="0" fontId="35" fillId="0" borderId="22" xfId="105" applyFont="1" applyFill="1" applyBorder="1" applyAlignment="1">
      <alignment vertical="center" wrapText="1"/>
      <protection/>
    </xf>
    <xf numFmtId="0" fontId="36" fillId="0" borderId="22" xfId="105" applyFont="1" applyFill="1" applyBorder="1" applyAlignment="1">
      <alignment vertical="center" wrapText="1"/>
      <protection/>
    </xf>
    <xf numFmtId="3" fontId="61" fillId="0" borderId="22" xfId="0" applyNumberFormat="1" applyFont="1" applyBorder="1" applyAlignment="1">
      <alignment horizontal="right" vertical="center" wrapText="1"/>
    </xf>
    <xf numFmtId="3" fontId="40" fillId="0" borderId="22" xfId="0" applyNumberFormat="1" applyFont="1" applyBorder="1" applyAlignment="1">
      <alignment horizontal="right" vertical="center" wrapText="1"/>
    </xf>
    <xf numFmtId="0" fontId="36" fillId="0" borderId="23" xfId="105" applyFont="1" applyFill="1" applyBorder="1" applyAlignment="1">
      <alignment vertical="center" wrapText="1"/>
      <protection/>
    </xf>
    <xf numFmtId="49" fontId="39" fillId="0" borderId="22" xfId="78" applyNumberFormat="1" applyFont="1" applyFill="1" applyBorder="1" applyAlignment="1">
      <alignment horizontal="left" vertical="center" wrapText="1"/>
    </xf>
    <xf numFmtId="0" fontId="14" fillId="0" borderId="0" xfId="0" applyFont="1" applyAlignment="1">
      <alignment horizontal="center" vertical="center"/>
    </xf>
    <xf numFmtId="0" fontId="11" fillId="0" borderId="0" xfId="0" applyFont="1" applyAlignment="1">
      <alignment horizontal="center" vertical="center"/>
    </xf>
    <xf numFmtId="0" fontId="23" fillId="0" borderId="20" xfId="0"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29" xfId="0" applyFont="1" applyBorder="1" applyAlignment="1">
      <alignment horizontal="center" vertical="center" wrapText="1"/>
    </xf>
    <xf numFmtId="0" fontId="23" fillId="0" borderId="34" xfId="0" applyFont="1" applyBorder="1" applyAlignment="1">
      <alignment horizontal="center" vertical="center" wrapText="1"/>
    </xf>
    <xf numFmtId="0" fontId="7" fillId="0" borderId="0" xfId="0" applyFont="1" applyAlignment="1">
      <alignment horizont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 fillId="0" borderId="0" xfId="0" applyFont="1" applyAlignment="1">
      <alignment horizontal="center"/>
    </xf>
    <xf numFmtId="0" fontId="24" fillId="0" borderId="29"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11" fillId="0" borderId="19" xfId="0" applyFont="1" applyBorder="1" applyAlignment="1">
      <alignment horizontal="center" vertical="center"/>
    </xf>
    <xf numFmtId="0" fontId="24" fillId="0" borderId="39" xfId="0" applyFont="1" applyBorder="1" applyAlignment="1">
      <alignment horizontal="center" vertical="center" wrapText="1"/>
    </xf>
    <xf numFmtId="0" fontId="14" fillId="0" borderId="0" xfId="0" applyFont="1" applyAlignment="1">
      <alignment horizontal="center" vertical="center" wrapText="1"/>
    </xf>
    <xf numFmtId="0" fontId="29" fillId="0" borderId="19" xfId="0" applyFont="1" applyBorder="1" applyAlignment="1">
      <alignment horizontal="center" vertical="center"/>
    </xf>
    <xf numFmtId="9" fontId="6" fillId="0" borderId="29" xfId="119" applyFont="1" applyFill="1" applyBorder="1" applyAlignment="1">
      <alignment horizontal="center" vertical="center" wrapText="1"/>
    </xf>
    <xf numFmtId="9" fontId="6" fillId="0" borderId="34" xfId="119"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10" fillId="0" borderId="0" xfId="0" applyFont="1" applyAlignment="1">
      <alignment horizontal="center" vertical="center"/>
    </xf>
    <xf numFmtId="3" fontId="6" fillId="0" borderId="20" xfId="0" applyNumberFormat="1" applyFont="1" applyFill="1" applyBorder="1" applyAlignment="1">
      <alignment horizontal="center" vertical="center" wrapText="1"/>
    </xf>
    <xf numFmtId="0" fontId="40" fillId="0" borderId="24" xfId="113" applyFont="1" applyBorder="1" applyAlignment="1">
      <alignment horizontal="center" vertical="center" wrapText="1"/>
      <protection/>
    </xf>
    <xf numFmtId="3" fontId="40" fillId="0" borderId="24" xfId="113" applyNumberFormat="1" applyFont="1" applyBorder="1" applyAlignment="1">
      <alignment horizontal="center" vertical="center" wrapText="1"/>
      <protection/>
    </xf>
    <xf numFmtId="0" fontId="40" fillId="0" borderId="24" xfId="113" applyFont="1" applyFill="1" applyBorder="1" applyAlignment="1">
      <alignment horizontal="center" vertical="center" wrapText="1"/>
      <protection/>
    </xf>
    <xf numFmtId="0" fontId="7" fillId="0" borderId="0" xfId="113" applyFont="1" applyAlignment="1">
      <alignment horizontal="center" vertical="top" wrapText="1"/>
      <protection/>
    </xf>
    <xf numFmtId="0" fontId="11" fillId="0" borderId="0" xfId="113" applyFont="1" applyAlignment="1">
      <alignment horizontal="center" vertical="center"/>
      <protection/>
    </xf>
    <xf numFmtId="3" fontId="40" fillId="0" borderId="24" xfId="113" applyNumberFormat="1" applyFont="1" applyFill="1" applyBorder="1" applyAlignment="1">
      <alignment horizontal="center" vertical="center" wrapText="1"/>
      <protection/>
    </xf>
    <xf numFmtId="0" fontId="3" fillId="0" borderId="0" xfId="113" applyFont="1" applyAlignment="1">
      <alignment horizontal="center"/>
      <protection/>
    </xf>
    <xf numFmtId="0" fontId="41" fillId="0" borderId="20" xfId="104" applyFont="1" applyFill="1" applyBorder="1" applyAlignment="1">
      <alignment horizontal="center" vertical="center" wrapText="1"/>
      <protection/>
    </xf>
    <xf numFmtId="164" fontId="41" fillId="0" borderId="29" xfId="73" applyNumberFormat="1" applyFont="1" applyFill="1" applyBorder="1" applyAlignment="1">
      <alignment horizontal="center" vertical="center" wrapText="1"/>
    </xf>
    <xf numFmtId="164" fontId="41" fillId="0" borderId="40" xfId="73" applyNumberFormat="1" applyFont="1" applyFill="1" applyBorder="1" applyAlignment="1">
      <alignment horizontal="center" vertical="center" wrapText="1"/>
    </xf>
    <xf numFmtId="164" fontId="41" fillId="0" borderId="34" xfId="73" applyNumberFormat="1" applyFont="1" applyFill="1" applyBorder="1" applyAlignment="1">
      <alignment horizontal="center" vertical="center" wrapText="1"/>
    </xf>
    <xf numFmtId="0" fontId="41" fillId="0" borderId="29" xfId="104" applyFont="1" applyFill="1" applyBorder="1" applyAlignment="1">
      <alignment horizontal="center" vertical="center" wrapText="1"/>
      <protection/>
    </xf>
    <xf numFmtId="0" fontId="41" fillId="0" borderId="40" xfId="104" applyFont="1" applyFill="1" applyBorder="1" applyAlignment="1">
      <alignment horizontal="center" vertical="center" wrapText="1"/>
      <protection/>
    </xf>
    <xf numFmtId="0" fontId="41" fillId="0" borderId="34" xfId="104" applyFont="1" applyFill="1" applyBorder="1" applyAlignment="1">
      <alignment horizontal="center" vertical="center" wrapText="1"/>
      <protection/>
    </xf>
    <xf numFmtId="0" fontId="41" fillId="0" borderId="37" xfId="104" applyFont="1" applyFill="1" applyBorder="1" applyAlignment="1">
      <alignment horizontal="center" vertical="center" wrapText="1"/>
      <protection/>
    </xf>
    <xf numFmtId="0" fontId="41" fillId="0" borderId="38" xfId="104" applyFont="1" applyFill="1" applyBorder="1" applyAlignment="1">
      <alignment horizontal="center" vertical="center" wrapText="1"/>
      <protection/>
    </xf>
    <xf numFmtId="0" fontId="41" fillId="0" borderId="39" xfId="104" applyFont="1" applyFill="1" applyBorder="1" applyAlignment="1">
      <alignment horizontal="center" vertical="center" wrapText="1"/>
      <protection/>
    </xf>
    <xf numFmtId="0" fontId="39" fillId="0" borderId="20" xfId="104" applyFont="1" applyFill="1" applyBorder="1" applyAlignment="1">
      <alignment horizontal="center" vertical="center" wrapText="1"/>
      <protection/>
    </xf>
    <xf numFmtId="0" fontId="3" fillId="0" borderId="0" xfId="104" applyFont="1" applyFill="1" applyAlignment="1">
      <alignment horizontal="center" vertical="center"/>
      <protection/>
    </xf>
    <xf numFmtId="0" fontId="35" fillId="0" borderId="24" xfId="0" applyFont="1" applyBorder="1" applyAlignment="1">
      <alignment horizontal="center" vertical="center" wrapText="1"/>
    </xf>
    <xf numFmtId="0" fontId="36" fillId="0" borderId="24"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41" fillId="0" borderId="41" xfId="113" applyFont="1" applyBorder="1" applyAlignment="1">
      <alignment horizontal="center" vertical="center" wrapText="1"/>
      <protection/>
    </xf>
    <xf numFmtId="9" fontId="41" fillId="0" borderId="41" xfId="120" applyFont="1" applyBorder="1" applyAlignment="1">
      <alignment horizontal="right" vertical="center" wrapText="1"/>
    </xf>
    <xf numFmtId="49" fontId="36" fillId="50" borderId="25" xfId="0" applyNumberFormat="1" applyFont="1" applyFill="1" applyBorder="1" applyAlignment="1">
      <alignment horizontal="left" vertical="center" wrapText="1"/>
    </xf>
    <xf numFmtId="0" fontId="36" fillId="0" borderId="25" xfId="113" applyFont="1" applyFill="1" applyBorder="1">
      <alignment/>
      <protection/>
    </xf>
    <xf numFmtId="49" fontId="36" fillId="50" borderId="25" xfId="114" applyNumberFormat="1" applyFont="1" applyFill="1" applyBorder="1" applyAlignment="1">
      <alignment horizontal="left" vertical="center" wrapText="1"/>
      <protection/>
    </xf>
    <xf numFmtId="0" fontId="36" fillId="50" borderId="25" xfId="0" applyFont="1" applyFill="1" applyBorder="1" applyAlignment="1">
      <alignment horizontal="left" vertical="center" wrapText="1"/>
    </xf>
    <xf numFmtId="0" fontId="36" fillId="0" borderId="25" xfId="0" applyFont="1" applyBorder="1" applyAlignment="1">
      <alignment vertical="center" wrapText="1"/>
    </xf>
    <xf numFmtId="0" fontId="1" fillId="0" borderId="25" xfId="113" applyFont="1" applyFill="1" applyBorder="1">
      <alignment/>
      <protection/>
    </xf>
    <xf numFmtId="0" fontId="23" fillId="0" borderId="29" xfId="0" applyFont="1" applyBorder="1" applyAlignment="1">
      <alignment vertical="center" wrapText="1"/>
    </xf>
    <xf numFmtId="3" fontId="23" fillId="0" borderId="29" xfId="0" applyNumberFormat="1" applyFont="1" applyFill="1" applyBorder="1" applyAlignment="1">
      <alignment vertical="center" wrapText="1"/>
    </xf>
    <xf numFmtId="3" fontId="87" fillId="0" borderId="29" xfId="0" applyNumberFormat="1" applyFont="1" applyBorder="1" applyAlignment="1">
      <alignment horizontal="right" vertical="center" wrapText="1"/>
    </xf>
    <xf numFmtId="9" fontId="87" fillId="0" borderId="29" xfId="119" applyFont="1" applyBorder="1" applyAlignment="1">
      <alignment horizontal="center" vertical="center" wrapText="1"/>
    </xf>
    <xf numFmtId="3" fontId="23" fillId="0" borderId="22" xfId="0" applyNumberFormat="1" applyFont="1" applyFill="1" applyBorder="1" applyAlignment="1">
      <alignment vertical="center" wrapText="1"/>
    </xf>
    <xf numFmtId="3" fontId="23" fillId="0" borderId="22" xfId="0" applyNumberFormat="1" applyFont="1" applyBorder="1" applyAlignment="1">
      <alignment vertical="center" wrapText="1"/>
    </xf>
    <xf numFmtId="9" fontId="87" fillId="0" borderId="22" xfId="119" applyFont="1" applyBorder="1" applyAlignment="1">
      <alignment horizontal="center" vertical="center" wrapText="1"/>
    </xf>
    <xf numFmtId="3" fontId="9" fillId="0" borderId="22" xfId="0" applyNumberFormat="1" applyFont="1" applyFill="1" applyBorder="1" applyAlignment="1">
      <alignment vertical="center" wrapText="1"/>
    </xf>
    <xf numFmtId="9" fontId="90" fillId="0" borderId="22" xfId="119" applyFont="1" applyBorder="1" applyAlignment="1">
      <alignment horizontal="center" vertical="center" wrapText="1"/>
    </xf>
    <xf numFmtId="3" fontId="9" fillId="0" borderId="22" xfId="0" applyNumberFormat="1" applyFont="1" applyBorder="1" applyAlignment="1">
      <alignment vertical="center" wrapText="1"/>
    </xf>
    <xf numFmtId="3" fontId="90" fillId="0" borderId="22" xfId="0" applyNumberFormat="1" applyFont="1" applyBorder="1" applyAlignment="1">
      <alignment horizontal="right" vertical="center" wrapText="1"/>
    </xf>
    <xf numFmtId="0" fontId="90" fillId="0" borderId="22" xfId="0" applyFont="1" applyBorder="1" applyAlignment="1">
      <alignment horizontal="right" vertical="center" wrapText="1"/>
    </xf>
    <xf numFmtId="3" fontId="87" fillId="0" borderId="22" xfId="0" applyNumberFormat="1" applyFont="1" applyBorder="1" applyAlignment="1">
      <alignment horizontal="right" vertical="center" wrapText="1"/>
    </xf>
    <xf numFmtId="3" fontId="23" fillId="0" borderId="23" xfId="0" applyNumberFormat="1" applyFont="1" applyFill="1" applyBorder="1" applyAlignment="1">
      <alignment vertical="center" wrapText="1"/>
    </xf>
    <xf numFmtId="3" fontId="87" fillId="0" borderId="23" xfId="0" applyNumberFormat="1" applyFont="1" applyBorder="1" applyAlignment="1">
      <alignment horizontal="right" vertical="center" wrapText="1"/>
    </xf>
    <xf numFmtId="179" fontId="83" fillId="0" borderId="32" xfId="106" applyNumberFormat="1" applyFont="1" applyBorder="1" applyAlignment="1">
      <alignment vertical="center"/>
      <protection/>
    </xf>
    <xf numFmtId="179" fontId="83" fillId="0" borderId="22" xfId="106" applyNumberFormat="1" applyFont="1" applyBorder="1" applyAlignment="1">
      <alignment vertical="center"/>
      <protection/>
    </xf>
    <xf numFmtId="0" fontId="2" fillId="0" borderId="23" xfId="104" applyFont="1" applyFill="1" applyBorder="1" applyAlignment="1">
      <alignment horizontal="center"/>
      <protection/>
    </xf>
    <xf numFmtId="0" fontId="83" fillId="0" borderId="23" xfId="106" applyFont="1" applyFill="1" applyBorder="1" applyAlignment="1">
      <alignment horizontal="left" vertical="center" wrapText="1"/>
      <protection/>
    </xf>
    <xf numFmtId="0" fontId="83" fillId="0" borderId="23" xfId="106" applyFont="1" applyFill="1" applyBorder="1" applyAlignment="1">
      <alignment horizontal="right" vertical="center" wrapText="1"/>
      <protection/>
    </xf>
    <xf numFmtId="179" fontId="83" fillId="0" borderId="23" xfId="106" applyNumberFormat="1" applyFont="1" applyBorder="1" applyAlignment="1">
      <alignment vertical="center"/>
      <protection/>
    </xf>
    <xf numFmtId="49" fontId="6" fillId="0" borderId="29" xfId="0" applyNumberFormat="1" applyFont="1" applyFill="1" applyBorder="1" applyAlignment="1">
      <alignment horizontal="left" vertical="center" wrapText="1"/>
    </xf>
    <xf numFmtId="3" fontId="32" fillId="0" borderId="29" xfId="0" applyNumberFormat="1" applyFont="1" applyFill="1" applyBorder="1" applyAlignment="1">
      <alignment horizontal="center" vertical="center" wrapText="1"/>
    </xf>
    <xf numFmtId="9" fontId="32" fillId="0" borderId="40" xfId="119" applyFont="1" applyFill="1" applyBorder="1" applyAlignment="1">
      <alignment horizontal="center" vertical="center" wrapText="1"/>
    </xf>
    <xf numFmtId="9" fontId="6" fillId="0" borderId="29" xfId="119" applyFont="1" applyFill="1" applyBorder="1" applyAlignment="1">
      <alignment horizontal="right" vertical="center" wrapText="1"/>
    </xf>
    <xf numFmtId="9" fontId="6" fillId="0" borderId="29" xfId="119" applyFont="1" applyFill="1" applyBorder="1" applyAlignment="1">
      <alignment horizontal="right" vertical="center"/>
    </xf>
    <xf numFmtId="3" fontId="32" fillId="0" borderId="22" xfId="0" applyNumberFormat="1" applyFont="1" applyFill="1" applyBorder="1" applyAlignment="1">
      <alignment horizontal="center" vertical="center" wrapText="1"/>
    </xf>
    <xf numFmtId="3" fontId="34" fillId="0" borderId="22" xfId="0" applyNumberFormat="1" applyFont="1" applyFill="1" applyBorder="1" applyAlignment="1">
      <alignment horizontal="center" vertical="center" wrapText="1"/>
    </xf>
    <xf numFmtId="0" fontId="6" fillId="0" borderId="23" xfId="0" applyFont="1" applyBorder="1" applyAlignment="1">
      <alignment horizontal="center"/>
    </xf>
    <xf numFmtId="49" fontId="23" fillId="0" borderId="23" xfId="0" applyNumberFormat="1" applyFont="1" applyFill="1" applyBorder="1" applyAlignment="1">
      <alignment horizontal="left" vertical="center" wrapText="1"/>
    </xf>
    <xf numFmtId="3" fontId="84"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center" vertical="center" wrapText="1"/>
    </xf>
    <xf numFmtId="0" fontId="7" fillId="0" borderId="23" xfId="0" applyFont="1" applyBorder="1" applyAlignment="1">
      <alignment/>
    </xf>
    <xf numFmtId="3" fontId="6" fillId="0" borderId="40"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6" fillId="0" borderId="22" xfId="0" applyNumberFormat="1" applyFont="1" applyBorder="1" applyAlignment="1">
      <alignment horizontal="right" vertical="center" wrapText="1"/>
    </xf>
    <xf numFmtId="49" fontId="36" fillId="50" borderId="42" xfId="0" applyNumberFormat="1" applyFont="1" applyFill="1" applyBorder="1" applyAlignment="1">
      <alignment horizontal="left" vertical="center" wrapText="1"/>
    </xf>
    <xf numFmtId="164" fontId="39" fillId="0" borderId="42" xfId="113" applyNumberFormat="1" applyFont="1" applyFill="1" applyBorder="1" applyAlignment="1">
      <alignment vertical="center" wrapText="1"/>
      <protection/>
    </xf>
    <xf numFmtId="0" fontId="36" fillId="0" borderId="42" xfId="113" applyFont="1" applyFill="1" applyBorder="1">
      <alignment/>
      <protection/>
    </xf>
    <xf numFmtId="3" fontId="39" fillId="0" borderId="42" xfId="113" applyNumberFormat="1" applyFont="1" applyBorder="1" applyAlignment="1">
      <alignment vertical="center" wrapText="1"/>
      <protection/>
    </xf>
    <xf numFmtId="9" fontId="39" fillId="0" borderId="42" xfId="120" applyFont="1" applyBorder="1" applyAlignment="1">
      <alignment horizontal="right" vertical="center" wrapText="1"/>
    </xf>
    <xf numFmtId="0" fontId="41" fillId="50" borderId="25" xfId="113" applyFont="1" applyFill="1" applyBorder="1" applyAlignment="1">
      <alignment horizontal="center" vertical="center" wrapText="1"/>
      <protection/>
    </xf>
    <xf numFmtId="0" fontId="41" fillId="50" borderId="25" xfId="113" applyFont="1" applyFill="1" applyBorder="1" applyAlignment="1">
      <alignment vertical="center" wrapText="1"/>
      <protection/>
    </xf>
    <xf numFmtId="164" fontId="41" fillId="50" borderId="25" xfId="113" applyNumberFormat="1" applyFont="1" applyFill="1" applyBorder="1" applyAlignment="1">
      <alignment vertical="center" wrapText="1"/>
      <protection/>
    </xf>
    <xf numFmtId="9" fontId="41" fillId="50" borderId="25" xfId="120" applyFont="1" applyFill="1" applyBorder="1" applyAlignment="1">
      <alignment horizontal="right" vertical="center" wrapText="1"/>
    </xf>
    <xf numFmtId="9" fontId="39" fillId="50" borderId="25" xfId="120" applyFont="1" applyFill="1" applyBorder="1" applyAlignment="1">
      <alignment horizontal="right" vertical="center" wrapText="1"/>
    </xf>
    <xf numFmtId="0" fontId="41" fillId="50" borderId="27" xfId="113" applyFont="1" applyFill="1" applyBorder="1" applyAlignment="1">
      <alignment horizontal="center" vertical="center" wrapText="1"/>
      <protection/>
    </xf>
    <xf numFmtId="0" fontId="41" fillId="50" borderId="27" xfId="113" applyFont="1" applyFill="1" applyBorder="1" applyAlignment="1">
      <alignment vertical="center" wrapText="1"/>
      <protection/>
    </xf>
    <xf numFmtId="164" fontId="39" fillId="50" borderId="27" xfId="113" applyNumberFormat="1" applyFont="1" applyFill="1" applyBorder="1" applyAlignment="1">
      <alignment vertical="center" wrapText="1"/>
      <protection/>
    </xf>
    <xf numFmtId="9" fontId="41" fillId="0" borderId="29" xfId="104" applyNumberFormat="1" applyFont="1" applyFill="1" applyBorder="1" applyAlignment="1">
      <alignment horizontal="right" vertical="center" wrapText="1"/>
      <protection/>
    </xf>
    <xf numFmtId="9" fontId="39" fillId="0" borderId="22" xfId="104" applyNumberFormat="1" applyFont="1" applyFill="1" applyBorder="1" applyAlignment="1">
      <alignment horizontal="right" vertical="center" wrapText="1"/>
      <protection/>
    </xf>
    <xf numFmtId="9" fontId="39" fillId="0" borderId="23" xfId="104" applyNumberFormat="1" applyFont="1" applyFill="1" applyBorder="1" applyAlignment="1">
      <alignment horizontal="right" vertical="center" wrapText="1"/>
      <protection/>
    </xf>
    <xf numFmtId="164" fontId="36" fillId="0" borderId="43" xfId="69" applyNumberFormat="1" applyFont="1" applyBorder="1" applyAlignment="1">
      <alignment horizontal="right" vertical="center" wrapText="1"/>
    </xf>
    <xf numFmtId="164" fontId="41" fillId="0" borderId="41" xfId="113" applyNumberFormat="1" applyFont="1" applyBorder="1" applyAlignment="1">
      <alignment vertical="center" wrapText="1"/>
      <protection/>
    </xf>
    <xf numFmtId="164" fontId="41" fillId="0" borderId="25" xfId="113" applyNumberFormat="1" applyFont="1" applyBorder="1" applyAlignment="1">
      <alignment vertical="center" wrapText="1"/>
      <protection/>
    </xf>
    <xf numFmtId="3" fontId="39" fillId="0" borderId="25" xfId="0" applyNumberFormat="1" applyFont="1" applyBorder="1" applyAlignment="1">
      <alignment vertical="center" wrapText="1"/>
    </xf>
    <xf numFmtId="164" fontId="39" fillId="0" borderId="25" xfId="113" applyNumberFormat="1" applyFont="1" applyBorder="1" applyAlignment="1">
      <alignment vertical="center" wrapText="1"/>
      <protection/>
    </xf>
    <xf numFmtId="0" fontId="39" fillId="0" borderId="25" xfId="0" applyFont="1" applyBorder="1" applyAlignment="1">
      <alignment vertical="center" wrapText="1"/>
    </xf>
    <xf numFmtId="3" fontId="41" fillId="50" borderId="25" xfId="113" applyNumberFormat="1" applyFont="1" applyFill="1" applyBorder="1" applyAlignment="1">
      <alignment vertical="center" wrapText="1"/>
      <protection/>
    </xf>
    <xf numFmtId="3" fontId="41" fillId="50" borderId="27" xfId="113" applyNumberFormat="1" applyFont="1" applyFill="1" applyBorder="1" applyAlignment="1">
      <alignment vertical="center" wrapText="1"/>
      <protection/>
    </xf>
    <xf numFmtId="164" fontId="41" fillId="50" borderId="27" xfId="113" applyNumberFormat="1" applyFont="1" applyFill="1" applyBorder="1" applyAlignment="1">
      <alignment vertical="center" wrapText="1"/>
      <protection/>
    </xf>
    <xf numFmtId="3" fontId="39" fillId="0" borderId="42" xfId="113" applyNumberFormat="1" applyFont="1" applyFill="1" applyBorder="1" applyAlignment="1">
      <alignment vertical="center" wrapText="1"/>
      <protection/>
    </xf>
    <xf numFmtId="0" fontId="39" fillId="0" borderId="42" xfId="113" applyFont="1" applyFill="1" applyBorder="1" applyAlignment="1">
      <alignment vertical="center" wrapText="1"/>
      <protection/>
    </xf>
    <xf numFmtId="3" fontId="35" fillId="0" borderId="22" xfId="72" applyNumberFormat="1" applyFont="1" applyBorder="1" applyAlignment="1">
      <alignment horizontal="right" vertical="center" wrapText="1"/>
    </xf>
    <xf numFmtId="3" fontId="36" fillId="0" borderId="22" xfId="72" applyNumberFormat="1" applyFont="1" applyBorder="1" applyAlignment="1">
      <alignment horizontal="right" vertical="center" wrapText="1"/>
    </xf>
    <xf numFmtId="3" fontId="41" fillId="0" borderId="22" xfId="72" applyNumberFormat="1" applyFont="1" applyBorder="1" applyAlignment="1">
      <alignment horizontal="right" vertical="center" wrapText="1"/>
    </xf>
    <xf numFmtId="3" fontId="39" fillId="0" borderId="22" xfId="72" applyNumberFormat="1" applyFont="1" applyBorder="1" applyAlignment="1">
      <alignment horizontal="right" vertical="center" wrapText="1"/>
    </xf>
    <xf numFmtId="3" fontId="41" fillId="0" borderId="23" xfId="72" applyNumberFormat="1" applyFont="1" applyBorder="1" applyAlignment="1">
      <alignment horizontal="right" vertical="center" wrapText="1"/>
    </xf>
    <xf numFmtId="3" fontId="39" fillId="0" borderId="23" xfId="72" applyNumberFormat="1" applyFont="1" applyBorder="1" applyAlignment="1">
      <alignment horizontal="right" vertical="center" wrapText="1"/>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2" xfId="71"/>
    <cellStyle name="Comma 14" xfId="72"/>
    <cellStyle name="Comma 2" xfId="73"/>
    <cellStyle name="Comma 2 10 2" xfId="74"/>
    <cellStyle name="Comma 2 2" xfId="75"/>
    <cellStyle name="Comma 2 53" xfId="76"/>
    <cellStyle name="Comma 3" xfId="77"/>
    <cellStyle name="Comma 5 2" xfId="78"/>
    <cellStyle name="Comma 6 2" xfId="79"/>
    <cellStyle name="Currency" xfId="80"/>
    <cellStyle name="Currency [0]" xfId="81"/>
    <cellStyle name="Explanatory Text" xfId="82"/>
    <cellStyle name="Explanatory Text 2"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Input" xfId="94"/>
    <cellStyle name="Input 2" xfId="95"/>
    <cellStyle name="Linked Cell" xfId="96"/>
    <cellStyle name="Linked Cell 2" xfId="97"/>
    <cellStyle name="Neutral" xfId="98"/>
    <cellStyle name="Neutral 2" xfId="99"/>
    <cellStyle name="Normal 10 3" xfId="100"/>
    <cellStyle name="Normal 10 3 5 2" xfId="101"/>
    <cellStyle name="Normal 11" xfId="102"/>
    <cellStyle name="Normal 11 2" xfId="103"/>
    <cellStyle name="Normal 2" xfId="104"/>
    <cellStyle name="Normal 2 2" xfId="105"/>
    <cellStyle name="Normal 2 2 2" xfId="106"/>
    <cellStyle name="Normal 3" xfId="107"/>
    <cellStyle name="Normal 3 2" xfId="108"/>
    <cellStyle name="Normal 3 2 10" xfId="109"/>
    <cellStyle name="Normal 3 3 10" xfId="110"/>
    <cellStyle name="Normal 4" xfId="111"/>
    <cellStyle name="Normal 5" xfId="112"/>
    <cellStyle name="Normal 6" xfId="113"/>
    <cellStyle name="Normal_Bieu mau (CV )" xfId="114"/>
    <cellStyle name="Note" xfId="115"/>
    <cellStyle name="Note 2" xfId="116"/>
    <cellStyle name="Output" xfId="117"/>
    <cellStyle name="Output 2" xfId="118"/>
    <cellStyle name="Percent" xfId="119"/>
    <cellStyle name="Percent 2" xfId="120"/>
    <cellStyle name="Style 1" xfId="121"/>
    <cellStyle name="Title" xfId="122"/>
    <cellStyle name="Title 2" xfId="123"/>
    <cellStyle name="Total" xfId="124"/>
    <cellStyle name="Total 2" xfId="125"/>
    <cellStyle name="Warning Text" xfId="126"/>
    <cellStyle name="Warning Text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Line 5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 name="Line 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 name="Line 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 name="Line 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 name="Line 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6" name="Line 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 name="Line 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 name="Line 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9" name="Line 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 name="Line 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 name="Line 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 name="Line 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 name="Line 71"/>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 name="Line 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5" name="Line 73"/>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 name="Line 74"/>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 name="Line 75"/>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 name="Line 76"/>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9" name="Line 77"/>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0" name="Line 7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1" name="Line 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 name="Line 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 name="Line 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4" name="Line 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 name="Line 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 name="Line 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 name="Line 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 name="Line 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 name="Line 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0" name="Line 1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1" name="Line 1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32" name="Line 1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3" name="Line 1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4" name="Line 14"/>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35" name="Line 15"/>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36" name="Line 16"/>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37" name="Line 17"/>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38" name="Line 18"/>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39" name="Line 19"/>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0" name="Line 94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1" name="Line 9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2" name="Line 9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3" name="Line 9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4" name="Line 9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5" name="Line 9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6" name="Line 9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7" name="Line 9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8" name="Line 9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49" name="Line 9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0" name="Line 9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1" name="Line 9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52" name="Line 97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3" name="Line 9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4" name="Line 97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55" name="Line 974"/>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56" name="Line 975"/>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57" name="Line 976"/>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58" name="Line 977"/>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59" name="Line 978"/>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0" name="Line 1039"/>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1" name="Line 1040"/>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2" name="Line 1041"/>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3" name="Line 1042"/>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4" name="Line 1043"/>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5" name="Line 1044"/>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6" name="Line 1045"/>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7" name="Line 1046"/>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68" name="Line 1047"/>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69" name="Line 1048"/>
        <xdr:cNvSpPr>
          <a:spLocks/>
        </xdr:cNvSpPr>
      </xdr:nvSpPr>
      <xdr:spPr>
        <a:xfrm>
          <a:off x="50577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70" name="Line 1049"/>
        <xdr:cNvSpPr>
          <a:spLocks/>
        </xdr:cNvSpPr>
      </xdr:nvSpPr>
      <xdr:spPr>
        <a:xfrm>
          <a:off x="52673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71" name="Line 1050"/>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72" name="Line 1051"/>
        <xdr:cNvSpPr>
          <a:spLocks/>
        </xdr:cNvSpPr>
      </xdr:nvSpPr>
      <xdr:spPr>
        <a:xfrm>
          <a:off x="50768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73" name="Line 1052"/>
        <xdr:cNvSpPr>
          <a:spLocks/>
        </xdr:cNvSpPr>
      </xdr:nvSpPr>
      <xdr:spPr>
        <a:xfrm>
          <a:off x="50958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4" name="Line 9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5" name="Line 9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6" name="Line 9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7" name="Line 9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8" name="Line 9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79" name="Line 9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0" name="Line 9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1" name="Line 9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2" name="Line 9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3" name="Line 9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4" name="Line 9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85" name="Line 97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6" name="Line 9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87" name="Line 97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88" name="Line 974"/>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89" name="Line 975"/>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90" name="Line 976"/>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91" name="Line 977"/>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92" name="Line 978"/>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3" name="Line 1039"/>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4" name="Line 1040"/>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5" name="Line 1041"/>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6" name="Line 1042"/>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7" name="Line 1043"/>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8" name="Line 1044"/>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9" name="Line 1045"/>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0" name="Line 1046"/>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1" name="Line 1047"/>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102" name="Line 1048"/>
        <xdr:cNvSpPr>
          <a:spLocks/>
        </xdr:cNvSpPr>
      </xdr:nvSpPr>
      <xdr:spPr>
        <a:xfrm>
          <a:off x="50577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103" name="Line 1049"/>
        <xdr:cNvSpPr>
          <a:spLocks/>
        </xdr:cNvSpPr>
      </xdr:nvSpPr>
      <xdr:spPr>
        <a:xfrm>
          <a:off x="52673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104" name="Line 1050"/>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105" name="Line 1051"/>
        <xdr:cNvSpPr>
          <a:spLocks/>
        </xdr:cNvSpPr>
      </xdr:nvSpPr>
      <xdr:spPr>
        <a:xfrm>
          <a:off x="50768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106" name="Line 1052"/>
        <xdr:cNvSpPr>
          <a:spLocks/>
        </xdr:cNvSpPr>
      </xdr:nvSpPr>
      <xdr:spPr>
        <a:xfrm>
          <a:off x="50958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7" name="Line 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8" name="Line 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09" name="Line 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0" name="Line 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1" name="Line 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2" name="Line 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3" name="Line 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4" name="Line 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5" name="Line 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6" name="Line 1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7" name="Line 1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18" name="Line 1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19" name="Line 1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0" name="Line 14"/>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21" name="Line 15"/>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22" name="Line 16"/>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23" name="Line 17"/>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24" name="Line 18"/>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25" name="Line 19"/>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6" name="Line 94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7" name="Line 5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8" name="Line 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29" name="Line 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0" name="Line 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1" name="Line 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2" name="Line 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3" name="Line 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4" name="Line 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5" name="Line 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6" name="Line 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7" name="Line 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38" name="Line 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39" name="Line 71"/>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0" name="Line 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41" name="Line 73"/>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42" name="Line 74"/>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43" name="Line 75"/>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44" name="Line 76"/>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45" name="Line 77"/>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6" name="Line 7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7" name="Line 5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8" name="Line 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49" name="Line 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0" name="Line 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1" name="Line 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2" name="Line 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3" name="Line 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4" name="Line 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5" name="Line 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6" name="Line 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7" name="Line 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58" name="Line 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59" name="Line 71"/>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0" name="Line 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61" name="Line 73"/>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62" name="Line 74"/>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63" name="Line 75"/>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64" name="Line 76"/>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65" name="Line 77"/>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6" name="Line 7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7" name="Line 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8" name="Line 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69" name="Line 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0" name="Line 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1" name="Line 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2" name="Line 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3" name="Line 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4" name="Line 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5" name="Line 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6" name="Line 1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7" name="Line 1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78" name="Line 1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79" name="Line 1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0" name="Line 14"/>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181" name="Line 15"/>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182" name="Line 16"/>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83" name="Line 17"/>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184" name="Line 18"/>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185" name="Line 19"/>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6" name="Line 94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7" name="Line 9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8" name="Line 9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89" name="Line 9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0" name="Line 9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1" name="Line 9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2" name="Line 9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3" name="Line 9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4" name="Line 9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5" name="Line 9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6" name="Line 9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7" name="Line 9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198" name="Line 97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199" name="Line 9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0" name="Line 97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01" name="Line 974"/>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02" name="Line 975"/>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03" name="Line 976"/>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04" name="Line 977"/>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05" name="Line 978"/>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6" name="Line 1039"/>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7" name="Line 1040"/>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8" name="Line 1041"/>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09" name="Line 1042"/>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0" name="Line 1043"/>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1" name="Line 1044"/>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12" name="Line 1045"/>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3" name="Line 1046"/>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4" name="Line 1047"/>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15" name="Line 1048"/>
        <xdr:cNvSpPr>
          <a:spLocks/>
        </xdr:cNvSpPr>
      </xdr:nvSpPr>
      <xdr:spPr>
        <a:xfrm>
          <a:off x="50577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16" name="Line 1049"/>
        <xdr:cNvSpPr>
          <a:spLocks/>
        </xdr:cNvSpPr>
      </xdr:nvSpPr>
      <xdr:spPr>
        <a:xfrm>
          <a:off x="52673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17" name="Line 1050"/>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18" name="Line 1051"/>
        <xdr:cNvSpPr>
          <a:spLocks/>
        </xdr:cNvSpPr>
      </xdr:nvSpPr>
      <xdr:spPr>
        <a:xfrm>
          <a:off x="50768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19" name="Line 1052"/>
        <xdr:cNvSpPr>
          <a:spLocks/>
        </xdr:cNvSpPr>
      </xdr:nvSpPr>
      <xdr:spPr>
        <a:xfrm>
          <a:off x="50958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0" name="Line 96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1" name="Line 96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2" name="Line 96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3" name="Line 96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4" name="Line 96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5" name="Line 96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6" name="Line 96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7" name="Line 96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8" name="Line 96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29" name="Line 96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0" name="Line 97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31" name="Line 97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2" name="Line 972"/>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3" name="Line 97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34" name="Line 974"/>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35" name="Line 975"/>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36" name="Line 976"/>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37" name="Line 977"/>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38" name="Line 978"/>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39" name="Line 1039"/>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0" name="Line 1040"/>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1" name="Line 1041"/>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2" name="Line 1042"/>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3" name="Line 1043"/>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4" name="Line 1044"/>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45" name="Line 1045"/>
        <xdr:cNvSpPr>
          <a:spLocks/>
        </xdr:cNvSpPr>
      </xdr:nvSpPr>
      <xdr:spPr>
        <a:xfrm>
          <a:off x="5686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6" name="Line 1046"/>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47" name="Line 1047"/>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0</xdr:rowOff>
    </xdr:from>
    <xdr:to>
      <xdr:col>9</xdr:col>
      <xdr:colOff>85725</xdr:colOff>
      <xdr:row>20</xdr:row>
      <xdr:rowOff>0</xdr:rowOff>
    </xdr:to>
    <xdr:sp>
      <xdr:nvSpPr>
        <xdr:cNvPr id="248" name="Line 1048"/>
        <xdr:cNvSpPr>
          <a:spLocks/>
        </xdr:cNvSpPr>
      </xdr:nvSpPr>
      <xdr:spPr>
        <a:xfrm>
          <a:off x="50577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20</xdr:row>
      <xdr:rowOff>0</xdr:rowOff>
    </xdr:from>
    <xdr:to>
      <xdr:col>9</xdr:col>
      <xdr:colOff>295275</xdr:colOff>
      <xdr:row>20</xdr:row>
      <xdr:rowOff>0</xdr:rowOff>
    </xdr:to>
    <xdr:sp>
      <xdr:nvSpPr>
        <xdr:cNvPr id="249" name="Line 1049"/>
        <xdr:cNvSpPr>
          <a:spLocks/>
        </xdr:cNvSpPr>
      </xdr:nvSpPr>
      <xdr:spPr>
        <a:xfrm>
          <a:off x="52673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20</xdr:row>
      <xdr:rowOff>0</xdr:rowOff>
    </xdr:from>
    <xdr:to>
      <xdr:col>9</xdr:col>
      <xdr:colOff>95250</xdr:colOff>
      <xdr:row>20</xdr:row>
      <xdr:rowOff>0</xdr:rowOff>
    </xdr:to>
    <xdr:sp>
      <xdr:nvSpPr>
        <xdr:cNvPr id="250" name="Line 1050"/>
        <xdr:cNvSpPr>
          <a:spLocks/>
        </xdr:cNvSpPr>
      </xdr:nvSpPr>
      <xdr:spPr>
        <a:xfrm>
          <a:off x="50673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20</xdr:row>
      <xdr:rowOff>0</xdr:rowOff>
    </xdr:from>
    <xdr:to>
      <xdr:col>9</xdr:col>
      <xdr:colOff>104775</xdr:colOff>
      <xdr:row>20</xdr:row>
      <xdr:rowOff>0</xdr:rowOff>
    </xdr:to>
    <xdr:sp>
      <xdr:nvSpPr>
        <xdr:cNvPr id="251" name="Line 1051"/>
        <xdr:cNvSpPr>
          <a:spLocks/>
        </xdr:cNvSpPr>
      </xdr:nvSpPr>
      <xdr:spPr>
        <a:xfrm>
          <a:off x="50768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20</xdr:row>
      <xdr:rowOff>0</xdr:rowOff>
    </xdr:from>
    <xdr:to>
      <xdr:col>9</xdr:col>
      <xdr:colOff>123825</xdr:colOff>
      <xdr:row>20</xdr:row>
      <xdr:rowOff>0</xdr:rowOff>
    </xdr:to>
    <xdr:sp>
      <xdr:nvSpPr>
        <xdr:cNvPr id="252" name="Line 1052"/>
        <xdr:cNvSpPr>
          <a:spLocks/>
        </xdr:cNvSpPr>
      </xdr:nvSpPr>
      <xdr:spPr>
        <a:xfrm>
          <a:off x="50958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3" name="Line 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4" name="Line 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5" name="Line 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6" name="Line 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7" name="Line 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8" name="Line 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59" name="Line 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0" name="Line 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1" name="Line 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2" name="Line 1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3" name="Line 1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64" name="Line 1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5" name="Line 1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6" name="Line 14"/>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67" name="Line 15"/>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68" name="Line 16"/>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69" name="Line 17"/>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70" name="Line 18"/>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71" name="Line 19"/>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2" name="Line 94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3" name="Line 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4" name="Line 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5" name="Line 3"/>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6" name="Line 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7" name="Line 5"/>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8" name="Line 6"/>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79" name="Line 7"/>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0" name="Line 8"/>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1" name="Line 9"/>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2" name="Line 10"/>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3" name="Line 11"/>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84" name="Line 12"/>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5" name="Line 13"/>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6" name="Line 14"/>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20</xdr:row>
      <xdr:rowOff>0</xdr:rowOff>
    </xdr:from>
    <xdr:to>
      <xdr:col>5</xdr:col>
      <xdr:colOff>85725</xdr:colOff>
      <xdr:row>20</xdr:row>
      <xdr:rowOff>0</xdr:rowOff>
    </xdr:to>
    <xdr:sp>
      <xdr:nvSpPr>
        <xdr:cNvPr id="287" name="Line 15"/>
        <xdr:cNvSpPr>
          <a:spLocks/>
        </xdr:cNvSpPr>
      </xdr:nvSpPr>
      <xdr:spPr>
        <a:xfrm>
          <a:off x="25050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20</xdr:row>
      <xdr:rowOff>0</xdr:rowOff>
    </xdr:from>
    <xdr:to>
      <xdr:col>5</xdr:col>
      <xdr:colOff>295275</xdr:colOff>
      <xdr:row>20</xdr:row>
      <xdr:rowOff>0</xdr:rowOff>
    </xdr:to>
    <xdr:sp>
      <xdr:nvSpPr>
        <xdr:cNvPr id="288" name="Line 16"/>
        <xdr:cNvSpPr>
          <a:spLocks/>
        </xdr:cNvSpPr>
      </xdr:nvSpPr>
      <xdr:spPr>
        <a:xfrm>
          <a:off x="27146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20</xdr:row>
      <xdr:rowOff>0</xdr:rowOff>
    </xdr:from>
    <xdr:to>
      <xdr:col>5</xdr:col>
      <xdr:colOff>95250</xdr:colOff>
      <xdr:row>20</xdr:row>
      <xdr:rowOff>0</xdr:rowOff>
    </xdr:to>
    <xdr:sp>
      <xdr:nvSpPr>
        <xdr:cNvPr id="289" name="Line 17"/>
        <xdr:cNvSpPr>
          <a:spLocks/>
        </xdr:cNvSpPr>
      </xdr:nvSpPr>
      <xdr:spPr>
        <a:xfrm>
          <a:off x="2514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0</xdr:rowOff>
    </xdr:from>
    <xdr:to>
      <xdr:col>5</xdr:col>
      <xdr:colOff>104775</xdr:colOff>
      <xdr:row>20</xdr:row>
      <xdr:rowOff>0</xdr:rowOff>
    </xdr:to>
    <xdr:sp>
      <xdr:nvSpPr>
        <xdr:cNvPr id="290" name="Line 18"/>
        <xdr:cNvSpPr>
          <a:spLocks/>
        </xdr:cNvSpPr>
      </xdr:nvSpPr>
      <xdr:spPr>
        <a:xfrm>
          <a:off x="25241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0</xdr:rowOff>
    </xdr:from>
    <xdr:to>
      <xdr:col>5</xdr:col>
      <xdr:colOff>123825</xdr:colOff>
      <xdr:row>20</xdr:row>
      <xdr:rowOff>0</xdr:rowOff>
    </xdr:to>
    <xdr:sp>
      <xdr:nvSpPr>
        <xdr:cNvPr id="291" name="Line 19"/>
        <xdr:cNvSpPr>
          <a:spLocks/>
        </xdr:cNvSpPr>
      </xdr:nvSpPr>
      <xdr:spPr>
        <a:xfrm>
          <a:off x="25431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0</xdr:colOff>
      <xdr:row>20</xdr:row>
      <xdr:rowOff>0</xdr:rowOff>
    </xdr:to>
    <xdr:sp>
      <xdr:nvSpPr>
        <xdr:cNvPr id="292" name="Line 944"/>
        <xdr:cNvSpPr>
          <a:spLocks/>
        </xdr:cNvSpPr>
      </xdr:nvSpPr>
      <xdr:spPr>
        <a:xfrm>
          <a:off x="10382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001%20HONG%20KHNS\002%20C&#212;NG%20KHAI\c&#244;ng%20khai%20NS\N&#259;m%202019\QT%20n&#259;m%202017\C&#244;ng%20khai%20QT%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IEU%20NQ%20QUYET%20TOAN%202019%20N&#272;%2031-H&#272;N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62"/>
      <sheetName val="Biểu 63"/>
      <sheetName val="Biểu 64"/>
      <sheetName val="Biểu 65"/>
      <sheetName val="Biểu 66"/>
      <sheetName val="Biểu 67"/>
      <sheetName val="Biểu 68"/>
    </sheetNames>
    <sheetDataSet>
      <sheetData sheetId="0">
        <row r="3">
          <cell r="A3" t="str">
            <v>(Kèm theo Công văn số: 62/STC-KHNS ngày 08/01/2019 của Sở Tài chính Hải Dương)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s>
    <sheetDataSet>
      <sheetData sheetId="8">
        <row r="19">
          <cell r="K19">
            <v>650000000</v>
          </cell>
          <cell r="M19">
            <v>650000000</v>
          </cell>
        </row>
        <row r="20">
          <cell r="K20">
            <v>70000000</v>
          </cell>
          <cell r="M20">
            <v>1673704000</v>
          </cell>
        </row>
        <row r="21">
          <cell r="K21">
            <v>1578000000</v>
          </cell>
          <cell r="M21">
            <v>1358000000</v>
          </cell>
        </row>
        <row r="22">
          <cell r="K22">
            <v>6402000000</v>
          </cell>
          <cell r="M22">
            <v>6396000000</v>
          </cell>
        </row>
        <row r="23">
          <cell r="K23">
            <v>2570000000</v>
          </cell>
          <cell r="M23">
            <v>2570000000</v>
          </cell>
        </row>
        <row r="24">
          <cell r="K24">
            <v>3092000000</v>
          </cell>
          <cell r="M24">
            <v>3092000000</v>
          </cell>
        </row>
        <row r="25">
          <cell r="K25">
            <v>5930000000</v>
          </cell>
          <cell r="M25">
            <v>5930000000</v>
          </cell>
        </row>
        <row r="26">
          <cell r="K26">
            <v>4466000000</v>
          </cell>
          <cell r="M26">
            <v>4458000000</v>
          </cell>
        </row>
        <row r="27">
          <cell r="K27">
            <v>2538000000</v>
          </cell>
          <cell r="M27">
            <v>2538000000</v>
          </cell>
        </row>
        <row r="28">
          <cell r="K28">
            <v>4528000000</v>
          </cell>
          <cell r="M28">
            <v>4210000000</v>
          </cell>
        </row>
        <row r="29">
          <cell r="K29">
            <v>7642000000</v>
          </cell>
          <cell r="M29">
            <v>9752000000</v>
          </cell>
        </row>
        <row r="30">
          <cell r="K30">
            <v>9833850000</v>
          </cell>
          <cell r="M30">
            <v>9333850000</v>
          </cell>
        </row>
        <row r="53">
          <cell r="E53">
            <v>11000000000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A4" sqref="A4"/>
    </sheetView>
  </sheetViews>
  <sheetFormatPr defaultColWidth="9.140625" defaultRowHeight="12.75"/>
  <cols>
    <col min="1" max="1" width="5.421875" style="1" customWidth="1"/>
    <col min="2" max="2" width="51.140625" style="1" customWidth="1"/>
    <col min="3" max="3" width="14.421875" style="155" customWidth="1"/>
    <col min="4" max="4" width="13.421875" style="1" customWidth="1"/>
    <col min="5" max="5" width="10.140625" style="1" bestFit="1" customWidth="1"/>
    <col min="6" max="6" width="9.140625" style="1" customWidth="1"/>
    <col min="7" max="7" width="12.7109375" style="1" bestFit="1" customWidth="1"/>
    <col min="8" max="16384" width="9.140625" style="1" customWidth="1"/>
  </cols>
  <sheetData>
    <row r="1" ht="23.25" customHeight="1">
      <c r="D1" s="154" t="s">
        <v>118</v>
      </c>
    </row>
    <row r="2" spans="1:5" ht="17.25" customHeight="1">
      <c r="A2" s="275" t="s">
        <v>254</v>
      </c>
      <c r="B2" s="275"/>
      <c r="C2" s="275"/>
      <c r="D2" s="275"/>
      <c r="E2" s="275"/>
    </row>
    <row r="3" spans="1:5" ht="16.5">
      <c r="A3" s="276" t="s">
        <v>357</v>
      </c>
      <c r="B3" s="276"/>
      <c r="C3" s="276"/>
      <c r="D3" s="276"/>
      <c r="E3" s="276"/>
    </row>
    <row r="4" spans="1:5" ht="16.5">
      <c r="A4" s="2"/>
      <c r="B4" s="2"/>
      <c r="C4" s="156"/>
      <c r="D4" s="2"/>
      <c r="E4" s="2"/>
    </row>
    <row r="5" ht="16.5">
      <c r="D5" s="22" t="s">
        <v>39</v>
      </c>
    </row>
    <row r="6" spans="1:5" s="24" customFormat="1" ht="15.75">
      <c r="A6" s="277" t="s">
        <v>0</v>
      </c>
      <c r="B6" s="277" t="s">
        <v>4</v>
      </c>
      <c r="C6" s="278" t="s">
        <v>87</v>
      </c>
      <c r="D6" s="277" t="s">
        <v>88</v>
      </c>
      <c r="E6" s="279" t="s">
        <v>37</v>
      </c>
    </row>
    <row r="7" spans="1:5" s="24" customFormat="1" ht="15.75">
      <c r="A7" s="277"/>
      <c r="B7" s="277"/>
      <c r="C7" s="278"/>
      <c r="D7" s="277"/>
      <c r="E7" s="280"/>
    </row>
    <row r="8" spans="1:5" s="29" customFormat="1" ht="15">
      <c r="A8" s="30" t="s">
        <v>1</v>
      </c>
      <c r="B8" s="30" t="s">
        <v>2</v>
      </c>
      <c r="C8" s="157">
        <v>1</v>
      </c>
      <c r="D8" s="30">
        <v>2</v>
      </c>
      <c r="E8" s="30" t="s">
        <v>89</v>
      </c>
    </row>
    <row r="9" spans="1:7" s="27" customFormat="1" ht="15.75">
      <c r="A9" s="231" t="s">
        <v>1</v>
      </c>
      <c r="B9" s="330" t="s">
        <v>6</v>
      </c>
      <c r="C9" s="331">
        <v>11158857.4</v>
      </c>
      <c r="D9" s="332">
        <f>D10+D13+D16+D17+D18+D19+D20+D21+D22+D23</f>
        <v>30605122.985461</v>
      </c>
      <c r="E9" s="333">
        <v>2.742675337482223</v>
      </c>
      <c r="F9" s="26"/>
      <c r="G9" s="70"/>
    </row>
    <row r="10" spans="1:6" s="27" customFormat="1" ht="15.75">
      <c r="A10" s="32">
        <v>1</v>
      </c>
      <c r="B10" s="33" t="s">
        <v>8</v>
      </c>
      <c r="C10" s="334">
        <v>11158857.4</v>
      </c>
      <c r="D10" s="335">
        <v>14723171</v>
      </c>
      <c r="E10" s="336">
        <v>1.3194156419634864</v>
      </c>
      <c r="F10" s="26"/>
    </row>
    <row r="11" spans="1:5" s="24" customFormat="1" ht="15.75">
      <c r="A11" s="36" t="s">
        <v>107</v>
      </c>
      <c r="B11" s="37" t="s">
        <v>9</v>
      </c>
      <c r="C11" s="337">
        <v>2469700</v>
      </c>
      <c r="D11" s="337">
        <v>5886069</v>
      </c>
      <c r="E11" s="338">
        <v>2.3833133578977206</v>
      </c>
    </row>
    <row r="12" spans="1:6" s="24" customFormat="1" ht="15.75">
      <c r="A12" s="36" t="s">
        <v>107</v>
      </c>
      <c r="B12" s="37" t="s">
        <v>10</v>
      </c>
      <c r="C12" s="337">
        <v>8689157.4</v>
      </c>
      <c r="D12" s="337">
        <v>8837104.020755999</v>
      </c>
      <c r="E12" s="338">
        <v>1.017026578521411</v>
      </c>
      <c r="F12" s="28"/>
    </row>
    <row r="13" spans="1:5" s="24" customFormat="1" ht="15.75">
      <c r="A13" s="32">
        <v>2</v>
      </c>
      <c r="B13" s="33" t="s">
        <v>248</v>
      </c>
      <c r="C13" s="334">
        <v>0</v>
      </c>
      <c r="D13" s="335">
        <v>11285665.985461</v>
      </c>
      <c r="E13" s="336"/>
    </row>
    <row r="14" spans="1:5" s="24" customFormat="1" ht="15.75">
      <c r="A14" s="36" t="s">
        <v>107</v>
      </c>
      <c r="B14" s="37" t="s">
        <v>115</v>
      </c>
      <c r="C14" s="337"/>
      <c r="D14" s="339">
        <v>5619982.985461</v>
      </c>
      <c r="E14" s="338"/>
    </row>
    <row r="15" spans="1:5" s="24" customFormat="1" ht="15.75">
      <c r="A15" s="36" t="s">
        <v>107</v>
      </c>
      <c r="B15" s="37" t="s">
        <v>12</v>
      </c>
      <c r="C15" s="337"/>
      <c r="D15" s="339">
        <v>5665683</v>
      </c>
      <c r="E15" s="338"/>
    </row>
    <row r="16" spans="1:5" s="27" customFormat="1" ht="15.75">
      <c r="A16" s="32">
        <v>3</v>
      </c>
      <c r="B16" s="33" t="s">
        <v>108</v>
      </c>
      <c r="C16" s="158"/>
      <c r="D16" s="335">
        <v>35000</v>
      </c>
      <c r="E16" s="35"/>
    </row>
    <row r="17" spans="1:5" s="27" customFormat="1" ht="15.75">
      <c r="A17" s="32">
        <v>4</v>
      </c>
      <c r="B17" s="33" t="s">
        <v>15</v>
      </c>
      <c r="C17" s="158"/>
      <c r="D17" s="335">
        <v>321667</v>
      </c>
      <c r="E17" s="35"/>
    </row>
    <row r="18" spans="1:5" s="27" customFormat="1" ht="15.75">
      <c r="A18" s="32">
        <v>5</v>
      </c>
      <c r="B18" s="33" t="s">
        <v>17</v>
      </c>
      <c r="C18" s="158"/>
      <c r="D18" s="335">
        <v>4071436</v>
      </c>
      <c r="E18" s="35"/>
    </row>
    <row r="19" spans="1:5" s="27" customFormat="1" ht="15.75">
      <c r="A19" s="32">
        <v>6</v>
      </c>
      <c r="B19" s="33" t="s">
        <v>86</v>
      </c>
      <c r="C19" s="158"/>
      <c r="D19" s="335">
        <v>28019</v>
      </c>
      <c r="E19" s="35"/>
    </row>
    <row r="20" spans="1:5" s="27" customFormat="1" ht="15.75">
      <c r="A20" s="32">
        <v>7</v>
      </c>
      <c r="B20" s="33" t="s">
        <v>109</v>
      </c>
      <c r="C20" s="158"/>
      <c r="D20" s="335">
        <v>59732</v>
      </c>
      <c r="E20" s="35"/>
    </row>
    <row r="21" spans="1:5" s="27" customFormat="1" ht="15.75">
      <c r="A21" s="32">
        <v>8</v>
      </c>
      <c r="B21" s="33" t="s">
        <v>110</v>
      </c>
      <c r="C21" s="158"/>
      <c r="D21" s="335">
        <v>4086</v>
      </c>
      <c r="E21" s="35"/>
    </row>
    <row r="22" spans="1:5" s="27" customFormat="1" ht="15.75">
      <c r="A22" s="32">
        <v>9</v>
      </c>
      <c r="B22" s="33" t="s">
        <v>255</v>
      </c>
      <c r="C22" s="158"/>
      <c r="D22" s="335">
        <v>54660</v>
      </c>
      <c r="E22" s="35"/>
    </row>
    <row r="23" spans="1:5" s="27" customFormat="1" ht="15.75">
      <c r="A23" s="32">
        <v>10</v>
      </c>
      <c r="B23" s="33" t="s">
        <v>228</v>
      </c>
      <c r="C23" s="158"/>
      <c r="D23" s="34">
        <v>21686</v>
      </c>
      <c r="E23" s="35"/>
    </row>
    <row r="24" spans="1:6" s="24" customFormat="1" ht="15.75">
      <c r="A24" s="32" t="s">
        <v>2</v>
      </c>
      <c r="B24" s="33" t="s">
        <v>20</v>
      </c>
      <c r="C24" s="334">
        <v>11983368</v>
      </c>
      <c r="D24" s="335">
        <f>D25+D32+D35+D36+D37+D38</f>
        <v>30153063.219761</v>
      </c>
      <c r="E24" s="336">
        <v>2.516242780807616</v>
      </c>
      <c r="F24" s="28"/>
    </row>
    <row r="25" spans="1:6" s="24" customFormat="1" ht="15.75">
      <c r="A25" s="32" t="s">
        <v>7</v>
      </c>
      <c r="B25" s="33" t="s">
        <v>116</v>
      </c>
      <c r="C25" s="334">
        <v>11221602</v>
      </c>
      <c r="D25" s="335">
        <v>14907501</v>
      </c>
      <c r="E25" s="336">
        <v>1.3284645989048622</v>
      </c>
      <c r="F25" s="28"/>
    </row>
    <row r="26" spans="1:5" s="24" customFormat="1" ht="15.75">
      <c r="A26" s="36">
        <v>1</v>
      </c>
      <c r="B26" s="37" t="s">
        <v>62</v>
      </c>
      <c r="C26" s="337">
        <v>2181809</v>
      </c>
      <c r="D26" s="340">
        <v>5157715</v>
      </c>
      <c r="E26" s="338">
        <v>2.36396265667618</v>
      </c>
    </row>
    <row r="27" spans="1:5" s="24" customFormat="1" ht="15.75">
      <c r="A27" s="36">
        <v>2</v>
      </c>
      <c r="B27" s="37" t="s">
        <v>21</v>
      </c>
      <c r="C27" s="337">
        <v>8812886</v>
      </c>
      <c r="D27" s="340">
        <v>9747931</v>
      </c>
      <c r="E27" s="338">
        <v>1.1060997498435814</v>
      </c>
    </row>
    <row r="28" spans="1:5" s="24" customFormat="1" ht="15.75">
      <c r="A28" s="36">
        <v>3</v>
      </c>
      <c r="B28" s="37" t="s">
        <v>22</v>
      </c>
      <c r="C28" s="337">
        <v>800</v>
      </c>
      <c r="D28" s="340">
        <v>625</v>
      </c>
      <c r="E28" s="338"/>
    </row>
    <row r="29" spans="1:5" s="24" customFormat="1" ht="15.75">
      <c r="A29" s="36">
        <v>4</v>
      </c>
      <c r="B29" s="37" t="s">
        <v>111</v>
      </c>
      <c r="C29" s="337">
        <v>1230</v>
      </c>
      <c r="D29" s="340">
        <v>1230</v>
      </c>
      <c r="E29" s="338">
        <v>1</v>
      </c>
    </row>
    <row r="30" spans="1:5" s="24" customFormat="1" ht="15.75">
      <c r="A30" s="36">
        <v>5</v>
      </c>
      <c r="B30" s="37" t="s">
        <v>23</v>
      </c>
      <c r="C30" s="337">
        <v>224877</v>
      </c>
      <c r="D30" s="341"/>
      <c r="E30" s="338">
        <v>0</v>
      </c>
    </row>
    <row r="31" spans="1:5" s="24" customFormat="1" ht="15.75">
      <c r="A31" s="36">
        <v>6</v>
      </c>
      <c r="B31" s="37" t="s">
        <v>24</v>
      </c>
      <c r="C31" s="159"/>
      <c r="D31" s="39">
        <v>0</v>
      </c>
      <c r="E31" s="38"/>
    </row>
    <row r="32" spans="1:5" s="27" customFormat="1" ht="15.75">
      <c r="A32" s="32" t="s">
        <v>11</v>
      </c>
      <c r="B32" s="33" t="s">
        <v>25</v>
      </c>
      <c r="C32" s="334">
        <v>761766</v>
      </c>
      <c r="D32" s="335">
        <v>1316713.840761</v>
      </c>
      <c r="E32" s="336">
        <v>1.7285017193744536</v>
      </c>
    </row>
    <row r="33" spans="1:5" s="24" customFormat="1" ht="15.75">
      <c r="A33" s="36">
        <v>1</v>
      </c>
      <c r="B33" s="37" t="s">
        <v>26</v>
      </c>
      <c r="C33" s="337">
        <v>258800</v>
      </c>
      <c r="D33" s="340">
        <v>234926.07499999998</v>
      </c>
      <c r="E33" s="338">
        <v>0.9077514489953632</v>
      </c>
    </row>
    <row r="34" spans="1:5" s="24" customFormat="1" ht="15.75">
      <c r="A34" s="36">
        <v>2</v>
      </c>
      <c r="B34" s="37" t="s">
        <v>27</v>
      </c>
      <c r="C34" s="337">
        <v>502966</v>
      </c>
      <c r="D34" s="340">
        <v>1081787.765761</v>
      </c>
      <c r="E34" s="338">
        <v>2.1508168857556975</v>
      </c>
    </row>
    <row r="35" spans="1:5" s="27" customFormat="1" ht="15.75">
      <c r="A35" s="32" t="s">
        <v>13</v>
      </c>
      <c r="B35" s="33" t="s">
        <v>28</v>
      </c>
      <c r="C35" s="334">
        <v>0</v>
      </c>
      <c r="D35" s="342">
        <v>4045710</v>
      </c>
      <c r="E35" s="35"/>
    </row>
    <row r="36" spans="1:5" s="27" customFormat="1" ht="15.75">
      <c r="A36" s="32" t="s">
        <v>14</v>
      </c>
      <c r="B36" s="33" t="s">
        <v>38</v>
      </c>
      <c r="C36" s="334">
        <v>0</v>
      </c>
      <c r="D36" s="342">
        <v>9797777</v>
      </c>
      <c r="E36" s="35"/>
    </row>
    <row r="37" spans="1:6" s="27" customFormat="1" ht="15.75">
      <c r="A37" s="32" t="s">
        <v>16</v>
      </c>
      <c r="B37" s="33" t="s">
        <v>112</v>
      </c>
      <c r="C37" s="334"/>
      <c r="D37" s="342">
        <v>30701</v>
      </c>
      <c r="E37" s="35"/>
      <c r="F37" s="26"/>
    </row>
    <row r="38" spans="1:6" s="27" customFormat="1" ht="15.75">
      <c r="A38" s="32" t="s">
        <v>18</v>
      </c>
      <c r="B38" s="33" t="s">
        <v>256</v>
      </c>
      <c r="C38" s="334"/>
      <c r="D38" s="342">
        <v>54660.379</v>
      </c>
      <c r="E38" s="35"/>
      <c r="F38" s="26"/>
    </row>
    <row r="39" spans="1:7" s="27" customFormat="1" ht="15.75">
      <c r="A39" s="32" t="s">
        <v>29</v>
      </c>
      <c r="B39" s="33" t="s">
        <v>257</v>
      </c>
      <c r="C39" s="334">
        <v>22100</v>
      </c>
      <c r="D39" s="342">
        <v>53083</v>
      </c>
      <c r="E39" s="35">
        <f>D39/C39</f>
        <v>2.401945701357466</v>
      </c>
      <c r="G39" s="70"/>
    </row>
    <row r="40" spans="1:5" s="27" customFormat="1" ht="15.75">
      <c r="A40" s="32" t="s">
        <v>30</v>
      </c>
      <c r="B40" s="33" t="s">
        <v>113</v>
      </c>
      <c r="C40" s="334"/>
      <c r="D40" s="342">
        <v>53083</v>
      </c>
      <c r="E40" s="35"/>
    </row>
    <row r="41" spans="1:5" s="24" customFormat="1" ht="15.75">
      <c r="A41" s="36">
        <v>1</v>
      </c>
      <c r="B41" s="37" t="s">
        <v>31</v>
      </c>
      <c r="C41" s="159"/>
      <c r="D41" s="39">
        <v>0</v>
      </c>
      <c r="E41" s="38"/>
    </row>
    <row r="42" spans="1:5" s="24" customFormat="1" ht="31.5">
      <c r="A42" s="36">
        <v>2</v>
      </c>
      <c r="B42" s="37" t="s">
        <v>32</v>
      </c>
      <c r="C42" s="159"/>
      <c r="D42" s="340">
        <v>53083</v>
      </c>
      <c r="E42" s="38"/>
    </row>
    <row r="43" spans="1:5" s="27" customFormat="1" ht="15.75">
      <c r="A43" s="32" t="s">
        <v>117</v>
      </c>
      <c r="B43" s="33" t="s">
        <v>34</v>
      </c>
      <c r="C43" s="158"/>
      <c r="D43" s="40"/>
      <c r="E43" s="35"/>
    </row>
    <row r="44" spans="1:5" s="24" customFormat="1" ht="15.75">
      <c r="A44" s="36">
        <v>1</v>
      </c>
      <c r="B44" s="37" t="s">
        <v>35</v>
      </c>
      <c r="C44" s="160"/>
      <c r="D44" s="226"/>
      <c r="E44" s="38"/>
    </row>
    <row r="45" spans="1:5" s="24" customFormat="1" ht="15.75">
      <c r="A45" s="36">
        <v>2</v>
      </c>
      <c r="B45" s="37" t="s">
        <v>36</v>
      </c>
      <c r="C45" s="160"/>
      <c r="D45" s="39"/>
      <c r="E45" s="38"/>
    </row>
    <row r="46" spans="1:5" s="24" customFormat="1" ht="15.75">
      <c r="A46" s="32" t="s">
        <v>33</v>
      </c>
      <c r="B46" s="33" t="s">
        <v>114</v>
      </c>
      <c r="C46" s="158"/>
      <c r="D46" s="34"/>
      <c r="E46" s="35"/>
    </row>
    <row r="47" spans="1:5" ht="31.5">
      <c r="A47" s="41" t="s">
        <v>259</v>
      </c>
      <c r="B47" s="42" t="s">
        <v>258</v>
      </c>
      <c r="C47" s="343"/>
      <c r="D47" s="344">
        <v>66271</v>
      </c>
      <c r="E47" s="43"/>
    </row>
    <row r="48" ht="16.5">
      <c r="A48" s="4"/>
    </row>
  </sheetData>
  <sheetProtection/>
  <mergeCells count="7">
    <mergeCell ref="A2:E2"/>
    <mergeCell ref="A3:E3"/>
    <mergeCell ref="A6:A7"/>
    <mergeCell ref="B6:B7"/>
    <mergeCell ref="C6:C7"/>
    <mergeCell ref="D6:D7"/>
    <mergeCell ref="E6:E7"/>
  </mergeCells>
  <printOptions horizontalCentered="1"/>
  <pageMargins left="0.39" right="0.34" top="0.52" bottom="0.26"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4">
      <selection activeCell="F71" sqref="F71"/>
    </sheetView>
  </sheetViews>
  <sheetFormatPr defaultColWidth="9.140625" defaultRowHeight="12.75"/>
  <cols>
    <col min="1" max="1" width="5.140625" style="16" customWidth="1"/>
    <col min="2" max="2" width="51.00390625" style="15" customWidth="1"/>
    <col min="3" max="6" width="13.00390625" style="8" customWidth="1"/>
    <col min="7" max="8" width="10.28125" style="8" customWidth="1"/>
    <col min="9" max="9" width="12.7109375" style="8" bestFit="1" customWidth="1"/>
    <col min="10" max="10" width="12.7109375" style="8" customWidth="1"/>
    <col min="11" max="11" width="12.7109375" style="8" bestFit="1" customWidth="1"/>
    <col min="12" max="12" width="14.57421875" style="8" customWidth="1"/>
    <col min="13" max="16384" width="9.140625" style="8" customWidth="1"/>
  </cols>
  <sheetData>
    <row r="1" spans="1:8" ht="18.75">
      <c r="A1" s="12"/>
      <c r="B1" s="9"/>
      <c r="C1" s="7"/>
      <c r="D1" s="7"/>
      <c r="E1" s="7"/>
      <c r="F1" s="281" t="s">
        <v>142</v>
      </c>
      <c r="G1" s="281"/>
      <c r="H1" s="281"/>
    </row>
    <row r="2" spans="1:8" ht="21" customHeight="1">
      <c r="A2" s="284" t="s">
        <v>260</v>
      </c>
      <c r="B2" s="284"/>
      <c r="C2" s="284"/>
      <c r="D2" s="284"/>
      <c r="E2" s="284"/>
      <c r="F2" s="284"/>
      <c r="G2" s="284"/>
      <c r="H2" s="284"/>
    </row>
    <row r="3" spans="1:8" ht="21" customHeight="1">
      <c r="A3" s="276" t="str">
        <f>'Biểu 62'!A3:E3</f>
        <v>(Kèm theo Công văn số 92/STC-QLNS ngày 14/01/2021 của Sở Tài chính Hải Dương)</v>
      </c>
      <c r="B3" s="276"/>
      <c r="C3" s="276"/>
      <c r="D3" s="276"/>
      <c r="E3" s="276"/>
      <c r="F3" s="276"/>
      <c r="G3" s="276"/>
      <c r="H3" s="276"/>
    </row>
    <row r="4" spans="1:6" ht="9.75" customHeight="1">
      <c r="A4" s="17"/>
      <c r="B4" s="14"/>
      <c r="C4" s="7"/>
      <c r="D4" s="7"/>
      <c r="E4" s="7"/>
      <c r="F4" s="7"/>
    </row>
    <row r="5" spans="1:7" ht="19.5" customHeight="1">
      <c r="A5" s="13"/>
      <c r="B5" s="10"/>
      <c r="C5" s="11"/>
      <c r="D5" s="11"/>
      <c r="F5" s="23"/>
      <c r="G5" s="23" t="s">
        <v>39</v>
      </c>
    </row>
    <row r="6" spans="1:8" s="44" customFormat="1" ht="15.75" customHeight="1">
      <c r="A6" s="279" t="s">
        <v>0</v>
      </c>
      <c r="B6" s="279" t="s">
        <v>4</v>
      </c>
      <c r="C6" s="282" t="s">
        <v>87</v>
      </c>
      <c r="D6" s="283"/>
      <c r="E6" s="282" t="s">
        <v>88</v>
      </c>
      <c r="F6" s="283"/>
      <c r="G6" s="282" t="s">
        <v>37</v>
      </c>
      <c r="H6" s="283"/>
    </row>
    <row r="7" spans="1:8" s="44" customFormat="1" ht="31.5">
      <c r="A7" s="280"/>
      <c r="B7" s="280"/>
      <c r="C7" s="25" t="s">
        <v>135</v>
      </c>
      <c r="D7" s="25" t="s">
        <v>136</v>
      </c>
      <c r="E7" s="25" t="s">
        <v>135</v>
      </c>
      <c r="F7" s="25" t="s">
        <v>136</v>
      </c>
      <c r="G7" s="25" t="s">
        <v>135</v>
      </c>
      <c r="H7" s="25" t="s">
        <v>136</v>
      </c>
    </row>
    <row r="8" spans="1:8" s="46" customFormat="1" ht="12.75">
      <c r="A8" s="45" t="s">
        <v>1</v>
      </c>
      <c r="B8" s="45" t="s">
        <v>2</v>
      </c>
      <c r="C8" s="45">
        <v>1</v>
      </c>
      <c r="D8" s="45">
        <v>2</v>
      </c>
      <c r="E8" s="45">
        <v>3</v>
      </c>
      <c r="F8" s="45">
        <v>4</v>
      </c>
      <c r="G8" s="45" t="s">
        <v>5</v>
      </c>
      <c r="H8" s="45" t="s">
        <v>41</v>
      </c>
    </row>
    <row r="9" spans="1:12" s="27" customFormat="1" ht="15.75">
      <c r="A9" s="31"/>
      <c r="B9" s="52" t="s">
        <v>137</v>
      </c>
      <c r="C9" s="233">
        <v>14882000</v>
      </c>
      <c r="D9" s="233">
        <v>11158857</v>
      </c>
      <c r="E9" s="233">
        <v>35890548</v>
      </c>
      <c r="F9" s="233">
        <v>30671394</v>
      </c>
      <c r="G9" s="234">
        <v>2.411675043676925</v>
      </c>
      <c r="H9" s="234">
        <v>2.7486143070029483</v>
      </c>
      <c r="I9" s="70"/>
      <c r="J9" s="70"/>
      <c r="K9" s="70"/>
      <c r="L9" s="70"/>
    </row>
    <row r="10" spans="1:12" s="47" customFormat="1" ht="15.75">
      <c r="A10" s="32" t="s">
        <v>1</v>
      </c>
      <c r="B10" s="33" t="s">
        <v>138</v>
      </c>
      <c r="C10" s="235">
        <v>14882000</v>
      </c>
      <c r="D10" s="235">
        <v>11158857</v>
      </c>
      <c r="E10" s="235">
        <v>20060147</v>
      </c>
      <c r="F10" s="235">
        <v>14843675</v>
      </c>
      <c r="G10" s="236">
        <v>1.3479469829324016</v>
      </c>
      <c r="H10" s="236">
        <v>1.3302146447436327</v>
      </c>
      <c r="I10" s="249"/>
      <c r="J10" s="249"/>
      <c r="K10" s="249"/>
      <c r="L10" s="249"/>
    </row>
    <row r="11" spans="1:12" s="48" customFormat="1" ht="15.75">
      <c r="A11" s="32" t="s">
        <v>7</v>
      </c>
      <c r="B11" s="33" t="s">
        <v>42</v>
      </c>
      <c r="C11" s="237">
        <v>12062000</v>
      </c>
      <c r="D11" s="237">
        <v>11158857</v>
      </c>
      <c r="E11" s="237">
        <v>16081161</v>
      </c>
      <c r="F11" s="237">
        <v>14723171</v>
      </c>
      <c r="G11" s="236">
        <v>1.3332085060520644</v>
      </c>
      <c r="H11" s="236">
        <v>1.3194156892592135</v>
      </c>
      <c r="I11" s="63"/>
      <c r="J11" s="63"/>
      <c r="K11" s="63"/>
      <c r="L11" s="63"/>
    </row>
    <row r="12" spans="1:13" s="48" customFormat="1" ht="31.5">
      <c r="A12" s="32">
        <v>1</v>
      </c>
      <c r="B12" s="33" t="s">
        <v>119</v>
      </c>
      <c r="C12" s="237">
        <v>1110000</v>
      </c>
      <c r="D12" s="237">
        <v>1091000</v>
      </c>
      <c r="E12" s="237">
        <v>1047813</v>
      </c>
      <c r="F12" s="237">
        <v>1029515</v>
      </c>
      <c r="G12" s="236">
        <v>0.9439756756756756</v>
      </c>
      <c r="H12" s="236">
        <v>0.9436434463794684</v>
      </c>
      <c r="J12" s="63"/>
      <c r="K12" s="63"/>
      <c r="L12" s="63"/>
      <c r="M12" s="63"/>
    </row>
    <row r="13" spans="1:11" s="49" customFormat="1" ht="15.75">
      <c r="A13" s="36"/>
      <c r="B13" s="37" t="s">
        <v>45</v>
      </c>
      <c r="C13" s="238">
        <v>502000</v>
      </c>
      <c r="D13" s="238">
        <v>491960</v>
      </c>
      <c r="E13" s="239">
        <v>430873</v>
      </c>
      <c r="F13" s="239">
        <v>422255</v>
      </c>
      <c r="G13" s="240">
        <v>0.858312749003984</v>
      </c>
      <c r="H13" s="240">
        <v>0.8583116513537686</v>
      </c>
      <c r="K13" s="63"/>
    </row>
    <row r="14" spans="1:11" s="49" customFormat="1" ht="15.75">
      <c r="A14" s="36"/>
      <c r="B14" s="37" t="s">
        <v>46</v>
      </c>
      <c r="C14" s="238">
        <v>325000</v>
      </c>
      <c r="D14" s="238">
        <v>318500</v>
      </c>
      <c r="E14" s="239">
        <v>372810</v>
      </c>
      <c r="F14" s="239">
        <v>365354</v>
      </c>
      <c r="G14" s="240">
        <v>1.1471076923076924</v>
      </c>
      <c r="H14" s="240">
        <v>1.1471083202511774</v>
      </c>
      <c r="K14" s="63"/>
    </row>
    <row r="15" spans="1:11" s="49" customFormat="1" ht="15.75">
      <c r="A15" s="36"/>
      <c r="B15" s="37" t="s">
        <v>43</v>
      </c>
      <c r="C15" s="238">
        <v>123000</v>
      </c>
      <c r="D15" s="238">
        <v>120540</v>
      </c>
      <c r="E15" s="239">
        <v>111200</v>
      </c>
      <c r="F15" s="239">
        <v>108976</v>
      </c>
      <c r="G15" s="240">
        <v>0.9040650406504065</v>
      </c>
      <c r="H15" s="240">
        <v>0.9040650406504065</v>
      </c>
      <c r="K15" s="63"/>
    </row>
    <row r="16" spans="1:11" s="49" customFormat="1" ht="15.75">
      <c r="A16" s="36"/>
      <c r="B16" s="37" t="s">
        <v>44</v>
      </c>
      <c r="C16" s="238">
        <v>160000</v>
      </c>
      <c r="D16" s="238">
        <v>160000</v>
      </c>
      <c r="E16" s="239">
        <v>132930</v>
      </c>
      <c r="F16" s="239">
        <v>132930</v>
      </c>
      <c r="G16" s="240">
        <v>0.8308125</v>
      </c>
      <c r="H16" s="240">
        <v>0.8308125</v>
      </c>
      <c r="K16" s="63"/>
    </row>
    <row r="17" spans="1:11" s="48" customFormat="1" ht="31.5">
      <c r="A17" s="32">
        <v>2</v>
      </c>
      <c r="B17" s="33" t="s">
        <v>120</v>
      </c>
      <c r="C17" s="237">
        <v>120000</v>
      </c>
      <c r="D17" s="237">
        <v>117620</v>
      </c>
      <c r="E17" s="237">
        <v>158014</v>
      </c>
      <c r="F17" s="237">
        <v>155040</v>
      </c>
      <c r="G17" s="240">
        <v>1.3167833333333334</v>
      </c>
      <c r="H17" s="240">
        <v>1.318143172929774</v>
      </c>
      <c r="K17" s="63"/>
    </row>
    <row r="18" spans="1:11" s="49" customFormat="1" ht="15.75">
      <c r="A18" s="36"/>
      <c r="B18" s="37" t="s">
        <v>45</v>
      </c>
      <c r="C18" s="238">
        <v>94000</v>
      </c>
      <c r="D18" s="238">
        <v>92120</v>
      </c>
      <c r="E18" s="239">
        <v>105853</v>
      </c>
      <c r="F18" s="239">
        <v>103736</v>
      </c>
      <c r="G18" s="240">
        <v>1.126095744680851</v>
      </c>
      <c r="H18" s="240">
        <v>1.1260963960052106</v>
      </c>
      <c r="K18" s="63"/>
    </row>
    <row r="19" spans="1:11" s="49" customFormat="1" ht="15.75">
      <c r="A19" s="36"/>
      <c r="B19" s="37" t="s">
        <v>46</v>
      </c>
      <c r="C19" s="238">
        <v>25000</v>
      </c>
      <c r="D19" s="238">
        <v>24500</v>
      </c>
      <c r="E19" s="239">
        <v>42843</v>
      </c>
      <c r="F19" s="239">
        <v>41986</v>
      </c>
      <c r="G19" s="240">
        <v>1.71372</v>
      </c>
      <c r="H19" s="240">
        <v>1.7137142857142857</v>
      </c>
      <c r="K19" s="63"/>
    </row>
    <row r="20" spans="1:11" s="49" customFormat="1" ht="15.75">
      <c r="A20" s="36"/>
      <c r="B20" s="37" t="s">
        <v>43</v>
      </c>
      <c r="C20" s="54">
        <v>0</v>
      </c>
      <c r="D20" s="54">
        <v>0</v>
      </c>
      <c r="E20" s="54">
        <v>0</v>
      </c>
      <c r="F20" s="54">
        <v>0</v>
      </c>
      <c r="G20" s="61"/>
      <c r="H20" s="61"/>
      <c r="K20" s="63"/>
    </row>
    <row r="21" spans="1:11" s="49" customFormat="1" ht="15.75">
      <c r="A21" s="36"/>
      <c r="B21" s="37" t="s">
        <v>44</v>
      </c>
      <c r="C21" s="238">
        <v>1000</v>
      </c>
      <c r="D21" s="238">
        <v>1000</v>
      </c>
      <c r="E21" s="239">
        <v>9318</v>
      </c>
      <c r="F21" s="239">
        <v>9318</v>
      </c>
      <c r="G21" s="240">
        <v>9.318</v>
      </c>
      <c r="H21" s="240">
        <v>9.318</v>
      </c>
      <c r="K21" s="63"/>
    </row>
    <row r="22" spans="1:11" s="48" customFormat="1" ht="31.5">
      <c r="A22" s="32">
        <v>3</v>
      </c>
      <c r="B22" s="33" t="s">
        <v>121</v>
      </c>
      <c r="C22" s="237">
        <v>4160000</v>
      </c>
      <c r="D22" s="237">
        <v>3841606</v>
      </c>
      <c r="E22" s="237">
        <v>4288876</v>
      </c>
      <c r="F22" s="237">
        <v>3586501</v>
      </c>
      <c r="G22" s="240">
        <v>1.0309798076923078</v>
      </c>
      <c r="H22" s="240">
        <v>0.9335941791011364</v>
      </c>
      <c r="J22" s="63"/>
      <c r="K22" s="63"/>
    </row>
    <row r="23" spans="1:11" s="49" customFormat="1" ht="15.75">
      <c r="A23" s="36"/>
      <c r="B23" s="37" t="s">
        <v>45</v>
      </c>
      <c r="C23" s="238">
        <v>1249000</v>
      </c>
      <c r="D23" s="238">
        <v>1224020</v>
      </c>
      <c r="E23" s="239">
        <v>639548</v>
      </c>
      <c r="F23" s="239">
        <v>626757</v>
      </c>
      <c r="G23" s="240">
        <v>0.5120480384307446</v>
      </c>
      <c r="H23" s="240">
        <v>0.51204800575154</v>
      </c>
      <c r="K23" s="63"/>
    </row>
    <row r="24" spans="1:11" s="49" customFormat="1" ht="15.75">
      <c r="A24" s="36"/>
      <c r="B24" s="37" t="s">
        <v>46</v>
      </c>
      <c r="C24" s="238">
        <v>1310700</v>
      </c>
      <c r="D24" s="238">
        <v>1284486</v>
      </c>
      <c r="E24" s="239">
        <v>1840304</v>
      </c>
      <c r="F24" s="239">
        <v>1803498</v>
      </c>
      <c r="G24" s="240">
        <v>1.4040619516289006</v>
      </c>
      <c r="H24" s="240">
        <v>1.4040620139106226</v>
      </c>
      <c r="K24" s="63"/>
    </row>
    <row r="25" spans="1:11" s="49" customFormat="1" ht="15.75">
      <c r="A25" s="36"/>
      <c r="B25" s="37" t="s">
        <v>43</v>
      </c>
      <c r="C25" s="238">
        <v>1600000</v>
      </c>
      <c r="D25" s="238">
        <v>1332800</v>
      </c>
      <c r="E25" s="239">
        <v>1806090</v>
      </c>
      <c r="F25" s="239">
        <v>1153312</v>
      </c>
      <c r="G25" s="240">
        <v>1.12880625</v>
      </c>
      <c r="H25" s="240">
        <v>0.8653301320528212</v>
      </c>
      <c r="K25" s="63"/>
    </row>
    <row r="26" spans="1:11" s="49" customFormat="1" ht="15.75">
      <c r="A26" s="36"/>
      <c r="B26" s="37" t="s">
        <v>44</v>
      </c>
      <c r="C26" s="238">
        <v>300</v>
      </c>
      <c r="D26" s="238">
        <v>300</v>
      </c>
      <c r="E26" s="239">
        <v>2934</v>
      </c>
      <c r="F26" s="239">
        <v>2934</v>
      </c>
      <c r="G26" s="240">
        <v>9.78</v>
      </c>
      <c r="H26" s="240">
        <v>9.78</v>
      </c>
      <c r="K26" s="63"/>
    </row>
    <row r="27" spans="1:11" s="48" customFormat="1" ht="15.75">
      <c r="A27" s="32">
        <v>4</v>
      </c>
      <c r="B27" s="33" t="s">
        <v>122</v>
      </c>
      <c r="C27" s="237">
        <v>2750000</v>
      </c>
      <c r="D27" s="237">
        <v>2695540</v>
      </c>
      <c r="E27" s="237">
        <v>2985231</v>
      </c>
      <c r="F27" s="237">
        <v>2925981</v>
      </c>
      <c r="G27" s="240">
        <v>1.0855385454545454</v>
      </c>
      <c r="H27" s="240">
        <v>1.0854897348954198</v>
      </c>
      <c r="K27" s="63"/>
    </row>
    <row r="28" spans="1:11" s="49" customFormat="1" ht="15.75">
      <c r="A28" s="36"/>
      <c r="B28" s="37" t="s">
        <v>45</v>
      </c>
      <c r="C28" s="238">
        <v>1650000</v>
      </c>
      <c r="D28" s="238">
        <v>1617000</v>
      </c>
      <c r="E28" s="239">
        <v>1514244</v>
      </c>
      <c r="F28" s="239">
        <v>1483959</v>
      </c>
      <c r="G28" s="240">
        <v>0.9177236363636364</v>
      </c>
      <c r="H28" s="240">
        <v>0.9177235621521336</v>
      </c>
      <c r="K28" s="63"/>
    </row>
    <row r="29" spans="1:11" s="49" customFormat="1" ht="15.75">
      <c r="A29" s="36"/>
      <c r="B29" s="37" t="s">
        <v>46</v>
      </c>
      <c r="C29" s="238">
        <v>1050000</v>
      </c>
      <c r="D29" s="238">
        <v>1029000</v>
      </c>
      <c r="E29" s="239">
        <v>1436468</v>
      </c>
      <c r="F29" s="239">
        <v>1407739</v>
      </c>
      <c r="G29" s="240">
        <v>1.368064761904762</v>
      </c>
      <c r="H29" s="240">
        <v>1.3680651117589893</v>
      </c>
      <c r="K29" s="63"/>
    </row>
    <row r="30" spans="1:11" s="49" customFormat="1" ht="15.75">
      <c r="A30" s="36"/>
      <c r="B30" s="37" t="s">
        <v>43</v>
      </c>
      <c r="C30" s="238">
        <v>23000</v>
      </c>
      <c r="D30" s="238">
        <v>22540</v>
      </c>
      <c r="E30" s="239">
        <v>11613</v>
      </c>
      <c r="F30" s="239">
        <v>11377</v>
      </c>
      <c r="G30" s="240">
        <v>0.5049130434782608</v>
      </c>
      <c r="H30" s="240">
        <v>0.5047471162377994</v>
      </c>
      <c r="K30" s="63"/>
    </row>
    <row r="31" spans="1:11" s="49" customFormat="1" ht="15.75">
      <c r="A31" s="36"/>
      <c r="B31" s="37" t="s">
        <v>44</v>
      </c>
      <c r="C31" s="238">
        <v>27000</v>
      </c>
      <c r="D31" s="238">
        <v>27000</v>
      </c>
      <c r="E31" s="239">
        <v>22906</v>
      </c>
      <c r="F31" s="239">
        <v>22906</v>
      </c>
      <c r="G31" s="240">
        <v>0.8483703703703703</v>
      </c>
      <c r="H31" s="240">
        <v>0.8483703703703703</v>
      </c>
      <c r="K31" s="63"/>
    </row>
    <row r="32" spans="1:11" s="48" customFormat="1" ht="15.75">
      <c r="A32" s="32">
        <v>5</v>
      </c>
      <c r="B32" s="33" t="s">
        <v>47</v>
      </c>
      <c r="C32" s="241">
        <v>770000</v>
      </c>
      <c r="D32" s="241">
        <v>754600</v>
      </c>
      <c r="E32" s="242">
        <v>840304</v>
      </c>
      <c r="F32" s="242">
        <v>823498</v>
      </c>
      <c r="G32" s="240">
        <v>1.091303896103896</v>
      </c>
      <c r="H32" s="240">
        <v>1.0913040021203286</v>
      </c>
      <c r="K32" s="63"/>
    </row>
    <row r="33" spans="1:11" s="47" customFormat="1" ht="15.75">
      <c r="A33" s="32">
        <v>6</v>
      </c>
      <c r="B33" s="33" t="s">
        <v>48</v>
      </c>
      <c r="C33" s="237">
        <v>590000</v>
      </c>
      <c r="D33" s="237">
        <v>215090</v>
      </c>
      <c r="E33" s="237">
        <v>599840</v>
      </c>
      <c r="F33" s="237">
        <v>218747</v>
      </c>
      <c r="G33" s="240">
        <v>1.016677966101695</v>
      </c>
      <c r="H33" s="240">
        <v>1.0170021851318052</v>
      </c>
      <c r="K33" s="63"/>
    </row>
    <row r="34" spans="1:11" s="50" customFormat="1" ht="31.5">
      <c r="A34" s="55"/>
      <c r="B34" s="56" t="s">
        <v>123</v>
      </c>
      <c r="C34" s="238">
        <v>370520</v>
      </c>
      <c r="D34" s="238"/>
      <c r="E34" s="239">
        <v>376629</v>
      </c>
      <c r="F34" s="239">
        <v>0</v>
      </c>
      <c r="G34" s="240">
        <v>1.0164876389938464</v>
      </c>
      <c r="H34" s="240"/>
      <c r="K34" s="63"/>
    </row>
    <row r="35" spans="1:11" s="50" customFormat="1" ht="15.75">
      <c r="A35" s="55"/>
      <c r="B35" s="56" t="s">
        <v>124</v>
      </c>
      <c r="C35" s="238">
        <v>219480</v>
      </c>
      <c r="D35" s="238">
        <v>215090</v>
      </c>
      <c r="E35" s="239">
        <v>223211</v>
      </c>
      <c r="F35" s="239">
        <v>218747</v>
      </c>
      <c r="G35" s="240">
        <v>1.0169992710041917</v>
      </c>
      <c r="H35" s="240">
        <v>1.0170021851318052</v>
      </c>
      <c r="K35" s="63"/>
    </row>
    <row r="36" spans="1:11" s="48" customFormat="1" ht="15.75">
      <c r="A36" s="32">
        <v>7</v>
      </c>
      <c r="B36" s="33" t="s">
        <v>49</v>
      </c>
      <c r="C36" s="241">
        <v>435000</v>
      </c>
      <c r="D36" s="241">
        <v>435000</v>
      </c>
      <c r="E36" s="242">
        <v>586309</v>
      </c>
      <c r="F36" s="242">
        <v>586309</v>
      </c>
      <c r="G36" s="240">
        <v>1.3478367816091954</v>
      </c>
      <c r="H36" s="240">
        <v>1.3478367816091954</v>
      </c>
      <c r="K36" s="63"/>
    </row>
    <row r="37" spans="1:11" s="48" customFormat="1" ht="15.75">
      <c r="A37" s="32">
        <v>8</v>
      </c>
      <c r="B37" s="33" t="s">
        <v>125</v>
      </c>
      <c r="C37" s="237">
        <v>170000</v>
      </c>
      <c r="D37" s="237">
        <v>136000</v>
      </c>
      <c r="E37" s="237">
        <v>150489</v>
      </c>
      <c r="F37" s="237">
        <v>112325</v>
      </c>
      <c r="G37" s="240">
        <v>0.8852294117647059</v>
      </c>
      <c r="H37" s="240">
        <v>0.8259191176470588</v>
      </c>
      <c r="K37" s="63"/>
    </row>
    <row r="38" spans="1:11" s="50" customFormat="1" ht="15.75">
      <c r="A38" s="55"/>
      <c r="B38" s="56" t="s">
        <v>249</v>
      </c>
      <c r="C38" s="238">
        <v>34000</v>
      </c>
      <c r="D38" s="238"/>
      <c r="E38" s="239">
        <v>59420</v>
      </c>
      <c r="F38" s="239">
        <v>21256</v>
      </c>
      <c r="G38" s="240">
        <v>1.7476470588235293</v>
      </c>
      <c r="H38" s="240"/>
      <c r="K38" s="63"/>
    </row>
    <row r="39" spans="1:11" s="50" customFormat="1" ht="15.75">
      <c r="A39" s="55"/>
      <c r="B39" s="56" t="s">
        <v>261</v>
      </c>
      <c r="C39" s="238">
        <v>136000</v>
      </c>
      <c r="D39" s="238">
        <v>106000</v>
      </c>
      <c r="E39" s="239">
        <v>91069</v>
      </c>
      <c r="F39" s="239">
        <v>91069</v>
      </c>
      <c r="G39" s="240">
        <v>0.669625</v>
      </c>
      <c r="H39" s="240">
        <v>0.8591415094339623</v>
      </c>
      <c r="K39" s="63"/>
    </row>
    <row r="40" spans="1:11" s="47" customFormat="1" ht="15.75">
      <c r="A40" s="32">
        <v>9</v>
      </c>
      <c r="B40" s="33" t="s">
        <v>50</v>
      </c>
      <c r="C40" s="241">
        <v>0</v>
      </c>
      <c r="D40" s="241"/>
      <c r="E40" s="242">
        <v>103</v>
      </c>
      <c r="F40" s="242">
        <v>103</v>
      </c>
      <c r="G40" s="61"/>
      <c r="H40" s="61"/>
      <c r="K40" s="63"/>
    </row>
    <row r="41" spans="1:11" s="48" customFormat="1" ht="15.75">
      <c r="A41" s="32">
        <v>10</v>
      </c>
      <c r="B41" s="33" t="s">
        <v>51</v>
      </c>
      <c r="C41" s="241">
        <v>28000</v>
      </c>
      <c r="D41" s="241">
        <v>28000</v>
      </c>
      <c r="E41" s="242">
        <v>32890</v>
      </c>
      <c r="F41" s="242">
        <v>32890</v>
      </c>
      <c r="G41" s="240">
        <v>1.174642857142857</v>
      </c>
      <c r="H41" s="240">
        <v>1.174642857142857</v>
      </c>
      <c r="K41" s="63"/>
    </row>
    <row r="42" spans="1:11" s="48" customFormat="1" ht="15.75">
      <c r="A42" s="32">
        <v>11</v>
      </c>
      <c r="B42" s="33" t="s">
        <v>127</v>
      </c>
      <c r="C42" s="241">
        <v>280000</v>
      </c>
      <c r="D42" s="241">
        <v>280000</v>
      </c>
      <c r="E42" s="242">
        <v>297760</v>
      </c>
      <c r="F42" s="242">
        <v>297760</v>
      </c>
      <c r="G42" s="240">
        <v>1.0634285714285714</v>
      </c>
      <c r="H42" s="240">
        <v>1.0634285714285714</v>
      </c>
      <c r="K42" s="63"/>
    </row>
    <row r="43" spans="1:11" s="48" customFormat="1" ht="15.75">
      <c r="A43" s="32">
        <v>12</v>
      </c>
      <c r="B43" s="33" t="s">
        <v>126</v>
      </c>
      <c r="C43" s="237">
        <v>1400000</v>
      </c>
      <c r="D43" s="237">
        <v>1400000</v>
      </c>
      <c r="E43" s="237">
        <v>4540419</v>
      </c>
      <c r="F43" s="237">
        <v>4540419</v>
      </c>
      <c r="G43" s="240">
        <v>3.2431564285714285</v>
      </c>
      <c r="H43" s="240">
        <v>3.2431564285714285</v>
      </c>
      <c r="K43" s="63"/>
    </row>
    <row r="44" spans="1:11" s="47" customFormat="1" ht="31.5">
      <c r="A44" s="32">
        <v>13</v>
      </c>
      <c r="B44" s="33" t="s">
        <v>128</v>
      </c>
      <c r="C44" s="53"/>
      <c r="D44" s="53"/>
      <c r="E44" s="242">
        <v>88</v>
      </c>
      <c r="F44" s="242">
        <v>88</v>
      </c>
      <c r="G44" s="61"/>
      <c r="H44" s="61"/>
      <c r="K44" s="63"/>
    </row>
    <row r="45" spans="1:11" s="47" customFormat="1" ht="15.75">
      <c r="A45" s="32">
        <v>14</v>
      </c>
      <c r="B45" s="33" t="s">
        <v>139</v>
      </c>
      <c r="C45" s="241">
        <v>40000</v>
      </c>
      <c r="D45" s="241">
        <v>40000</v>
      </c>
      <c r="E45" s="242">
        <v>40166</v>
      </c>
      <c r="F45" s="242">
        <v>40166</v>
      </c>
      <c r="G45" s="240">
        <v>1.00415</v>
      </c>
      <c r="H45" s="240">
        <v>1.00415</v>
      </c>
      <c r="K45" s="63"/>
    </row>
    <row r="46" spans="1:11" s="47" customFormat="1" ht="15.75">
      <c r="A46" s="32">
        <v>15</v>
      </c>
      <c r="B46" s="33" t="s">
        <v>52</v>
      </c>
      <c r="C46" s="237">
        <v>30000</v>
      </c>
      <c r="D46" s="237">
        <v>12920</v>
      </c>
      <c r="E46" s="237">
        <v>84585</v>
      </c>
      <c r="F46" s="237">
        <v>34436</v>
      </c>
      <c r="G46" s="240">
        <v>2.8195</v>
      </c>
      <c r="H46" s="240">
        <v>2.665325077399381</v>
      </c>
      <c r="K46" s="63"/>
    </row>
    <row r="47" spans="1:11" s="48" customFormat="1" ht="15.75">
      <c r="A47" s="32">
        <v>16</v>
      </c>
      <c r="B47" s="33" t="s">
        <v>53</v>
      </c>
      <c r="C47" s="243">
        <v>150000</v>
      </c>
      <c r="D47" s="244">
        <v>82481</v>
      </c>
      <c r="E47" s="242">
        <v>311525</v>
      </c>
      <c r="F47" s="242">
        <v>223057</v>
      </c>
      <c r="G47" s="240">
        <v>2.0768333333333335</v>
      </c>
      <c r="H47" s="240">
        <v>2.704344030746475</v>
      </c>
      <c r="K47" s="63"/>
    </row>
    <row r="48" spans="1:11" s="47" customFormat="1" ht="31.5">
      <c r="A48" s="32">
        <v>17</v>
      </c>
      <c r="B48" s="33" t="s">
        <v>129</v>
      </c>
      <c r="C48" s="241">
        <v>18000</v>
      </c>
      <c r="D48" s="241">
        <v>18000</v>
      </c>
      <c r="E48" s="242">
        <v>101092</v>
      </c>
      <c r="F48" s="242">
        <v>101092</v>
      </c>
      <c r="G48" s="240">
        <v>5.6162222222222224</v>
      </c>
      <c r="H48" s="240">
        <v>5.6162222222222224</v>
      </c>
      <c r="K48" s="63"/>
    </row>
    <row r="49" spans="1:11" s="47" customFormat="1" ht="47.25">
      <c r="A49" s="32">
        <v>18</v>
      </c>
      <c r="B49" s="33" t="s">
        <v>262</v>
      </c>
      <c r="C49" s="241">
        <v>11000</v>
      </c>
      <c r="D49" s="241">
        <v>11000</v>
      </c>
      <c r="E49" s="242">
        <v>15070</v>
      </c>
      <c r="F49" s="242">
        <v>15070</v>
      </c>
      <c r="G49" s="240">
        <v>1.37</v>
      </c>
      <c r="H49" s="240">
        <v>1.37</v>
      </c>
      <c r="K49" s="63"/>
    </row>
    <row r="50" spans="1:11" s="47" customFormat="1" ht="15.75">
      <c r="A50" s="32">
        <v>19</v>
      </c>
      <c r="B50" s="245" t="s">
        <v>263</v>
      </c>
      <c r="C50" s="237">
        <v>0</v>
      </c>
      <c r="D50" s="237"/>
      <c r="E50" s="237">
        <v>587</v>
      </c>
      <c r="F50" s="237">
        <v>174</v>
      </c>
      <c r="G50" s="240"/>
      <c r="H50" s="240"/>
      <c r="K50" s="63"/>
    </row>
    <row r="51" spans="1:8" s="48" customFormat="1" ht="15.75">
      <c r="A51" s="32" t="s">
        <v>11</v>
      </c>
      <c r="B51" s="33" t="s">
        <v>54</v>
      </c>
      <c r="C51" s="53"/>
      <c r="D51" s="53"/>
      <c r="E51" s="53"/>
      <c r="F51" s="53"/>
      <c r="G51" s="61"/>
      <c r="H51" s="61"/>
    </row>
    <row r="52" spans="1:8" s="48" customFormat="1" ht="15.75">
      <c r="A52" s="32" t="s">
        <v>13</v>
      </c>
      <c r="B52" s="33" t="s">
        <v>140</v>
      </c>
      <c r="C52" s="237">
        <v>2820000</v>
      </c>
      <c r="D52" s="237"/>
      <c r="E52" s="237">
        <v>3858482</v>
      </c>
      <c r="F52" s="237">
        <v>0</v>
      </c>
      <c r="G52" s="236">
        <v>1.3682560283687943</v>
      </c>
      <c r="H52" s="61"/>
    </row>
    <row r="53" spans="1:8" s="50" customFormat="1" ht="15.75">
      <c r="A53" s="55">
        <v>1</v>
      </c>
      <c r="B53" s="56" t="s">
        <v>55</v>
      </c>
      <c r="C53" s="246">
        <v>6000</v>
      </c>
      <c r="D53" s="246"/>
      <c r="E53" s="247">
        <v>6996</v>
      </c>
      <c r="F53" s="247">
        <v>0</v>
      </c>
      <c r="G53" s="248">
        <v>1.166</v>
      </c>
      <c r="H53" s="61"/>
    </row>
    <row r="54" spans="1:8" s="50" customFormat="1" ht="15.75">
      <c r="A54" s="55">
        <v>2</v>
      </c>
      <c r="B54" s="56" t="s">
        <v>56</v>
      </c>
      <c r="C54" s="246">
        <v>982000</v>
      </c>
      <c r="D54" s="246"/>
      <c r="E54" s="247">
        <v>335707</v>
      </c>
      <c r="F54" s="247">
        <v>0</v>
      </c>
      <c r="G54" s="248">
        <v>0.34186048879837067</v>
      </c>
      <c r="H54" s="61"/>
    </row>
    <row r="55" spans="1:8" s="50" customFormat="1" ht="15.75">
      <c r="A55" s="55">
        <v>3</v>
      </c>
      <c r="B55" s="56" t="s">
        <v>130</v>
      </c>
      <c r="C55" s="246">
        <v>75000</v>
      </c>
      <c r="D55" s="246"/>
      <c r="E55" s="247">
        <v>475626</v>
      </c>
      <c r="F55" s="247">
        <v>0</v>
      </c>
      <c r="G55" s="248">
        <v>6.34168</v>
      </c>
      <c r="H55" s="61"/>
    </row>
    <row r="56" spans="1:8" s="50" customFormat="1" ht="15.75">
      <c r="A56" s="55">
        <v>4</v>
      </c>
      <c r="B56" s="56" t="s">
        <v>250</v>
      </c>
      <c r="C56" s="246">
        <v>7000</v>
      </c>
      <c r="D56" s="246"/>
      <c r="E56" s="247">
        <v>17185</v>
      </c>
      <c r="F56" s="247">
        <v>0</v>
      </c>
      <c r="G56" s="248">
        <v>2.455</v>
      </c>
      <c r="H56" s="240"/>
    </row>
    <row r="57" spans="1:8" s="50" customFormat="1" ht="15.75">
      <c r="A57" s="55">
        <v>5</v>
      </c>
      <c r="B57" s="56" t="s">
        <v>251</v>
      </c>
      <c r="C57" s="246">
        <v>1750000</v>
      </c>
      <c r="D57" s="246"/>
      <c r="E57" s="247">
        <v>3006332</v>
      </c>
      <c r="F57" s="247">
        <v>0</v>
      </c>
      <c r="G57" s="248">
        <v>1.717904</v>
      </c>
      <c r="H57" s="61"/>
    </row>
    <row r="58" spans="1:8" s="50" customFormat="1" ht="15.75">
      <c r="A58" s="55">
        <v>6</v>
      </c>
      <c r="B58" s="56" t="s">
        <v>57</v>
      </c>
      <c r="C58" s="57"/>
      <c r="D58" s="57"/>
      <c r="E58" s="57">
        <f>11826+4810</f>
        <v>16636</v>
      </c>
      <c r="F58" s="57"/>
      <c r="G58" s="58"/>
      <c r="H58" s="58"/>
    </row>
    <row r="59" spans="1:8" s="48" customFormat="1" ht="15.75">
      <c r="A59" s="32" t="s">
        <v>14</v>
      </c>
      <c r="B59" s="33" t="s">
        <v>110</v>
      </c>
      <c r="C59" s="53"/>
      <c r="D59" s="53"/>
      <c r="E59" s="242">
        <v>4086</v>
      </c>
      <c r="F59" s="242">
        <v>4086</v>
      </c>
      <c r="G59" s="59"/>
      <c r="H59" s="59"/>
    </row>
    <row r="60" spans="1:8" s="48" customFormat="1" ht="15.75">
      <c r="A60" s="32" t="s">
        <v>16</v>
      </c>
      <c r="B60" s="33" t="s">
        <v>131</v>
      </c>
      <c r="C60" s="53"/>
      <c r="D60" s="53"/>
      <c r="E60" s="237">
        <v>59732</v>
      </c>
      <c r="F60" s="237">
        <v>59732</v>
      </c>
      <c r="G60" s="59"/>
      <c r="H60" s="59"/>
    </row>
    <row r="61" spans="1:8" s="48" customFormat="1" ht="31.5">
      <c r="A61" s="32" t="s">
        <v>18</v>
      </c>
      <c r="B61" s="33" t="s">
        <v>227</v>
      </c>
      <c r="C61" s="53"/>
      <c r="D61" s="53"/>
      <c r="E61" s="53">
        <v>21686</v>
      </c>
      <c r="F61" s="53">
        <v>21686</v>
      </c>
      <c r="G61" s="59"/>
      <c r="H61" s="59"/>
    </row>
    <row r="62" spans="1:8" s="51" customFormat="1" ht="15.75">
      <c r="A62" s="60" t="s">
        <v>2</v>
      </c>
      <c r="B62" s="33" t="s">
        <v>141</v>
      </c>
      <c r="C62" s="54"/>
      <c r="D62" s="54"/>
      <c r="E62" s="53">
        <v>35000</v>
      </c>
      <c r="F62" s="53">
        <v>35000</v>
      </c>
      <c r="G62" s="61"/>
      <c r="H62" s="61"/>
    </row>
    <row r="63" spans="1:8" s="44" customFormat="1" ht="18.75" customHeight="1">
      <c r="A63" s="227" t="s">
        <v>29</v>
      </c>
      <c r="B63" s="228" t="s">
        <v>134</v>
      </c>
      <c r="C63" s="229"/>
      <c r="D63" s="229"/>
      <c r="E63" s="345">
        <v>321667</v>
      </c>
      <c r="F63" s="345">
        <v>321667</v>
      </c>
      <c r="G63" s="230"/>
      <c r="H63" s="230"/>
    </row>
    <row r="64" spans="1:8" s="44" customFormat="1" ht="33" customHeight="1">
      <c r="A64" s="32" t="s">
        <v>30</v>
      </c>
      <c r="B64" s="33" t="s">
        <v>252</v>
      </c>
      <c r="C64" s="53"/>
      <c r="D64" s="53"/>
      <c r="E64" s="346">
        <v>4071436</v>
      </c>
      <c r="F64" s="346">
        <v>4071436</v>
      </c>
      <c r="G64" s="61"/>
      <c r="H64" s="61"/>
    </row>
    <row r="65" spans="1:10" s="51" customFormat="1" ht="15.75">
      <c r="A65" s="60" t="s">
        <v>33</v>
      </c>
      <c r="B65" s="33" t="s">
        <v>132</v>
      </c>
      <c r="C65" s="53"/>
      <c r="D65" s="53"/>
      <c r="E65" s="346">
        <v>11371027</v>
      </c>
      <c r="F65" s="346">
        <v>11368345</v>
      </c>
      <c r="G65" s="61"/>
      <c r="H65" s="61"/>
      <c r="J65" s="162"/>
    </row>
    <row r="66" spans="1:8" ht="47.25" customHeight="1">
      <c r="A66" s="347" t="s">
        <v>259</v>
      </c>
      <c r="B66" s="348" t="s">
        <v>264</v>
      </c>
      <c r="C66" s="349"/>
      <c r="D66" s="349"/>
      <c r="E66" s="350">
        <v>66271</v>
      </c>
      <c r="F66" s="350">
        <v>66271</v>
      </c>
      <c r="G66" s="62"/>
      <c r="H66" s="62"/>
    </row>
  </sheetData>
  <sheetProtection/>
  <mergeCells count="8">
    <mergeCell ref="F1:H1"/>
    <mergeCell ref="G6:H6"/>
    <mergeCell ref="A6:A7"/>
    <mergeCell ref="B6:B7"/>
    <mergeCell ref="C6:D6"/>
    <mergeCell ref="E6:F6"/>
    <mergeCell ref="A2:H2"/>
    <mergeCell ref="A3:H3"/>
  </mergeCells>
  <printOptions/>
  <pageMargins left="0.54" right="0.48" top="0.57" bottom="0.56" header="0.57" footer="0.5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5"/>
  <sheetViews>
    <sheetView showZeros="0" zoomScalePageLayoutView="0" workbookViewId="0" topLeftCell="A4">
      <selection activeCell="F10" sqref="F10"/>
    </sheetView>
  </sheetViews>
  <sheetFormatPr defaultColWidth="9.140625" defaultRowHeight="12.75"/>
  <cols>
    <col min="1" max="1" width="4.140625" style="6" customWidth="1"/>
    <col min="2" max="2" width="34.57421875" style="1" customWidth="1"/>
    <col min="3" max="3" width="11.28125" style="1" bestFit="1" customWidth="1"/>
    <col min="4" max="4" width="11.28125" style="1" customWidth="1"/>
    <col min="5" max="5" width="10.7109375" style="1" customWidth="1"/>
    <col min="6" max="6" width="11.421875" style="1" customWidth="1"/>
    <col min="7" max="8" width="11.28125" style="1" bestFit="1" customWidth="1"/>
    <col min="9" max="11" width="8.00390625" style="1" customWidth="1"/>
    <col min="12" max="12" width="11.28125" style="1" bestFit="1" customWidth="1"/>
    <col min="13" max="14" width="10.140625" style="1" bestFit="1" customWidth="1"/>
    <col min="15" max="15" width="12.28125" style="1" customWidth="1"/>
    <col min="16" max="16384" width="9.140625" style="1" customWidth="1"/>
  </cols>
  <sheetData>
    <row r="1" spans="4:11" ht="16.5">
      <c r="D1" s="5"/>
      <c r="E1" s="5"/>
      <c r="F1" s="5"/>
      <c r="G1" s="5"/>
      <c r="I1" s="281" t="s">
        <v>177</v>
      </c>
      <c r="J1" s="281"/>
      <c r="K1" s="281"/>
    </row>
    <row r="2" spans="1:11" ht="35.25" customHeight="1">
      <c r="A2" s="291" t="s">
        <v>265</v>
      </c>
      <c r="B2" s="291"/>
      <c r="C2" s="291"/>
      <c r="D2" s="291"/>
      <c r="E2" s="291"/>
      <c r="F2" s="291"/>
      <c r="G2" s="291"/>
      <c r="H2" s="291"/>
      <c r="I2" s="291"/>
      <c r="J2" s="291"/>
      <c r="K2" s="291"/>
    </row>
    <row r="3" spans="1:11" ht="27" customHeight="1">
      <c r="A3" s="276" t="str">
        <f>'Biểu 62'!A3:E3</f>
        <v>(Kèm theo Công văn số 92/STC-QLNS ngày 14/01/2021 của Sở Tài chính Hải Dương)</v>
      </c>
      <c r="B3" s="276"/>
      <c r="C3" s="276"/>
      <c r="D3" s="276"/>
      <c r="E3" s="276"/>
      <c r="F3" s="276"/>
      <c r="G3" s="276"/>
      <c r="H3" s="276"/>
      <c r="I3" s="276"/>
      <c r="J3" s="276"/>
      <c r="K3" s="276"/>
    </row>
    <row r="4" spans="1:9" ht="16.5">
      <c r="A4" s="2"/>
      <c r="B4" s="2"/>
      <c r="C4" s="2"/>
      <c r="D4" s="2"/>
      <c r="E4" s="2"/>
      <c r="F4" s="2"/>
      <c r="G4" s="2"/>
      <c r="H4" s="2"/>
      <c r="I4" s="2"/>
    </row>
    <row r="5" spans="5:9" ht="19.5" customHeight="1">
      <c r="E5" s="20"/>
      <c r="G5" s="20"/>
      <c r="H5" s="289" t="s">
        <v>39</v>
      </c>
      <c r="I5" s="289"/>
    </row>
    <row r="6" spans="1:11" s="29" customFormat="1" ht="21.75" customHeight="1">
      <c r="A6" s="285" t="s">
        <v>0</v>
      </c>
      <c r="B6" s="285" t="s">
        <v>143</v>
      </c>
      <c r="C6" s="285" t="s">
        <v>87</v>
      </c>
      <c r="D6" s="287" t="s">
        <v>59</v>
      </c>
      <c r="E6" s="288"/>
      <c r="F6" s="285" t="s">
        <v>88</v>
      </c>
      <c r="G6" s="287" t="s">
        <v>59</v>
      </c>
      <c r="H6" s="288"/>
      <c r="I6" s="287" t="s">
        <v>37</v>
      </c>
      <c r="J6" s="288"/>
      <c r="K6" s="290"/>
    </row>
    <row r="7" spans="1:11" s="29" customFormat="1" ht="44.25" customHeight="1">
      <c r="A7" s="286"/>
      <c r="B7" s="286"/>
      <c r="C7" s="286"/>
      <c r="D7" s="64" t="s">
        <v>60</v>
      </c>
      <c r="E7" s="64" t="s">
        <v>85</v>
      </c>
      <c r="F7" s="286"/>
      <c r="G7" s="64" t="s">
        <v>60</v>
      </c>
      <c r="H7" s="64" t="s">
        <v>85</v>
      </c>
      <c r="I7" s="64" t="s">
        <v>40</v>
      </c>
      <c r="J7" s="64" t="s">
        <v>60</v>
      </c>
      <c r="K7" s="64" t="s">
        <v>85</v>
      </c>
    </row>
    <row r="8" spans="1:11" s="46" customFormat="1" ht="12.75">
      <c r="A8" s="45" t="s">
        <v>1</v>
      </c>
      <c r="B8" s="45" t="s">
        <v>2</v>
      </c>
      <c r="C8" s="45" t="s">
        <v>84</v>
      </c>
      <c r="D8" s="45">
        <v>2</v>
      </c>
      <c r="E8" s="45">
        <v>3</v>
      </c>
      <c r="F8" s="45" t="s">
        <v>90</v>
      </c>
      <c r="G8" s="45">
        <v>5</v>
      </c>
      <c r="H8" s="45">
        <v>6</v>
      </c>
      <c r="I8" s="45" t="s">
        <v>91</v>
      </c>
      <c r="J8" s="45" t="s">
        <v>92</v>
      </c>
      <c r="K8" s="45" t="s">
        <v>93</v>
      </c>
    </row>
    <row r="9" spans="1:15" s="65" customFormat="1" ht="21" customHeight="1">
      <c r="A9" s="232"/>
      <c r="B9" s="351" t="s">
        <v>20</v>
      </c>
      <c r="C9" s="352">
        <v>11983368</v>
      </c>
      <c r="D9" s="352">
        <v>5407334</v>
      </c>
      <c r="E9" s="352">
        <v>6575944</v>
      </c>
      <c r="F9" s="352">
        <v>30153063.219761</v>
      </c>
      <c r="G9" s="352">
        <v>13555874</v>
      </c>
      <c r="H9" s="352">
        <v>16597189</v>
      </c>
      <c r="I9" s="353">
        <v>2.516242780807616</v>
      </c>
      <c r="J9" s="354">
        <f aca="true" t="shared" si="0" ref="J9:K12">G9/D9</f>
        <v>2.5069422380788757</v>
      </c>
      <c r="K9" s="355">
        <f t="shared" si="0"/>
        <v>2.5239249300176523</v>
      </c>
      <c r="M9" s="161"/>
      <c r="N9" s="161"/>
      <c r="O9" s="161"/>
    </row>
    <row r="10" spans="1:15" s="66" customFormat="1" ht="17.25" customHeight="1">
      <c r="A10" s="72" t="s">
        <v>1</v>
      </c>
      <c r="B10" s="73" t="s">
        <v>61</v>
      </c>
      <c r="C10" s="250">
        <v>11221602</v>
      </c>
      <c r="D10" s="250">
        <v>4699925</v>
      </c>
      <c r="E10" s="356">
        <v>6521587</v>
      </c>
      <c r="F10" s="250">
        <v>18953211</v>
      </c>
      <c r="G10" s="250">
        <v>7053673</v>
      </c>
      <c r="H10" s="356">
        <v>11899538</v>
      </c>
      <c r="I10" s="251">
        <v>1.6889933362455736</v>
      </c>
      <c r="J10" s="75">
        <f t="shared" si="0"/>
        <v>1.500805438384655</v>
      </c>
      <c r="K10" s="76">
        <f t="shared" si="0"/>
        <v>1.8246383893981633</v>
      </c>
      <c r="L10" s="264"/>
      <c r="M10" s="264"/>
      <c r="N10" s="264"/>
      <c r="O10" s="264"/>
    </row>
    <row r="11" spans="1:14" s="66" customFormat="1" ht="18" customHeight="1">
      <c r="A11" s="72" t="s">
        <v>7</v>
      </c>
      <c r="B11" s="73" t="s">
        <v>155</v>
      </c>
      <c r="C11" s="250">
        <v>2181809</v>
      </c>
      <c r="D11" s="250">
        <v>1197964</v>
      </c>
      <c r="E11" s="356">
        <v>983845</v>
      </c>
      <c r="F11" s="250">
        <v>5157715</v>
      </c>
      <c r="G11" s="250">
        <v>1138564</v>
      </c>
      <c r="H11" s="356">
        <v>4019151</v>
      </c>
      <c r="I11" s="251">
        <v>2.36396265667618</v>
      </c>
      <c r="J11" s="75">
        <f t="shared" si="0"/>
        <v>0.9504158722632734</v>
      </c>
      <c r="K11" s="76">
        <f t="shared" si="0"/>
        <v>4.085146542392349</v>
      </c>
      <c r="M11" s="161"/>
      <c r="N11" s="161"/>
    </row>
    <row r="12" spans="1:14" s="67" customFormat="1" ht="15.75">
      <c r="A12" s="77">
        <v>1</v>
      </c>
      <c r="B12" s="78" t="s">
        <v>146</v>
      </c>
      <c r="C12" s="252">
        <v>2141809</v>
      </c>
      <c r="D12" s="252">
        <v>1157964</v>
      </c>
      <c r="E12" s="356">
        <v>983845</v>
      </c>
      <c r="F12" s="252">
        <v>5132753</v>
      </c>
      <c r="G12" s="252">
        <v>1113602</v>
      </c>
      <c r="H12" s="356">
        <v>4019151</v>
      </c>
      <c r="I12" s="253">
        <v>2.396456920294947</v>
      </c>
      <c r="J12" s="90">
        <f t="shared" si="0"/>
        <v>0.9616896552915289</v>
      </c>
      <c r="K12" s="91">
        <f t="shared" si="0"/>
        <v>4.085146542392349</v>
      </c>
      <c r="M12" s="161"/>
      <c r="N12" s="161"/>
    </row>
    <row r="13" spans="1:14" s="67" customFormat="1" ht="15.75">
      <c r="A13" s="77"/>
      <c r="B13" s="78" t="s">
        <v>147</v>
      </c>
      <c r="C13" s="79"/>
      <c r="D13" s="79"/>
      <c r="E13" s="74"/>
      <c r="F13" s="79"/>
      <c r="G13" s="79"/>
      <c r="H13" s="74"/>
      <c r="I13" s="75"/>
      <c r="J13" s="75"/>
      <c r="K13" s="76"/>
      <c r="M13" s="161"/>
      <c r="N13" s="161"/>
    </row>
    <row r="14" spans="1:14" s="67" customFormat="1" ht="15.75">
      <c r="A14" s="77" t="s">
        <v>107</v>
      </c>
      <c r="B14" s="80" t="s">
        <v>63</v>
      </c>
      <c r="C14" s="79"/>
      <c r="D14" s="79"/>
      <c r="E14" s="74"/>
      <c r="F14" s="79"/>
      <c r="G14" s="79"/>
      <c r="H14" s="74"/>
      <c r="I14" s="75"/>
      <c r="J14" s="75"/>
      <c r="K14" s="76"/>
      <c r="M14" s="161"/>
      <c r="N14" s="161"/>
    </row>
    <row r="15" spans="1:14" s="67" customFormat="1" ht="15.75">
      <c r="A15" s="77" t="s">
        <v>107</v>
      </c>
      <c r="B15" s="81" t="s">
        <v>148</v>
      </c>
      <c r="C15" s="79"/>
      <c r="D15" s="79"/>
      <c r="E15" s="74"/>
      <c r="F15" s="79"/>
      <c r="G15" s="79"/>
      <c r="H15" s="74"/>
      <c r="I15" s="75"/>
      <c r="J15" s="75"/>
      <c r="K15" s="76"/>
      <c r="M15" s="161"/>
      <c r="N15" s="161"/>
    </row>
    <row r="16" spans="1:14" s="67" customFormat="1" ht="15.75">
      <c r="A16" s="77"/>
      <c r="B16" s="82" t="s">
        <v>149</v>
      </c>
      <c r="C16" s="79"/>
      <c r="D16" s="79"/>
      <c r="E16" s="74"/>
      <c r="F16" s="79"/>
      <c r="G16" s="79"/>
      <c r="H16" s="74"/>
      <c r="I16" s="75"/>
      <c r="J16" s="75"/>
      <c r="K16" s="76"/>
      <c r="M16" s="161"/>
      <c r="N16" s="161"/>
    </row>
    <row r="17" spans="1:14" s="69" customFormat="1" ht="31.5">
      <c r="A17" s="89" t="s">
        <v>107</v>
      </c>
      <c r="B17" s="81" t="s">
        <v>152</v>
      </c>
      <c r="C17" s="254">
        <v>1400000</v>
      </c>
      <c r="D17" s="254">
        <v>713200</v>
      </c>
      <c r="E17" s="357">
        <v>686800</v>
      </c>
      <c r="F17" s="254">
        <v>2888292</v>
      </c>
      <c r="G17" s="254">
        <v>501481</v>
      </c>
      <c r="H17" s="357">
        <v>2386811</v>
      </c>
      <c r="I17" s="255">
        <v>2.0630657142857145</v>
      </c>
      <c r="J17" s="92">
        <f>G17/D17</f>
        <v>0.7031421761076837</v>
      </c>
      <c r="K17" s="93">
        <f>H17/E17</f>
        <v>3.4752635410599884</v>
      </c>
      <c r="M17" s="161"/>
      <c r="N17" s="161"/>
    </row>
    <row r="18" spans="1:14" s="69" customFormat="1" ht="31.5">
      <c r="A18" s="89" t="s">
        <v>107</v>
      </c>
      <c r="B18" s="81" t="s">
        <v>153</v>
      </c>
      <c r="C18" s="254">
        <v>40000</v>
      </c>
      <c r="D18" s="254">
        <v>40000</v>
      </c>
      <c r="E18" s="357">
        <v>0</v>
      </c>
      <c r="F18" s="254">
        <v>24962</v>
      </c>
      <c r="G18" s="254">
        <v>24962</v>
      </c>
      <c r="H18" s="357">
        <v>0</v>
      </c>
      <c r="I18" s="255">
        <v>0.62405</v>
      </c>
      <c r="J18" s="92">
        <f>G18/D18</f>
        <v>0.62405</v>
      </c>
      <c r="K18" s="93"/>
      <c r="M18" s="161"/>
      <c r="N18" s="161"/>
    </row>
    <row r="19" spans="1:14" s="67" customFormat="1" ht="94.5">
      <c r="A19" s="77">
        <v>2</v>
      </c>
      <c r="B19" s="82" t="s">
        <v>150</v>
      </c>
      <c r="C19" s="79"/>
      <c r="D19" s="79"/>
      <c r="E19" s="79"/>
      <c r="F19" s="79"/>
      <c r="G19" s="79"/>
      <c r="H19" s="79"/>
      <c r="I19" s="90"/>
      <c r="J19" s="90"/>
      <c r="K19" s="91"/>
      <c r="M19" s="161"/>
      <c r="N19" s="161"/>
    </row>
    <row r="20" spans="1:14" s="67" customFormat="1" ht="15.75">
      <c r="A20" s="77">
        <v>3</v>
      </c>
      <c r="B20" s="82" t="s">
        <v>151</v>
      </c>
      <c r="C20" s="79"/>
      <c r="D20" s="79"/>
      <c r="E20" s="79"/>
      <c r="F20" s="79"/>
      <c r="G20" s="79"/>
      <c r="H20" s="79"/>
      <c r="I20" s="90"/>
      <c r="J20" s="90"/>
      <c r="K20" s="91"/>
      <c r="M20" s="161"/>
      <c r="N20" s="161"/>
    </row>
    <row r="21" spans="1:14" s="67" customFormat="1" ht="15.75">
      <c r="A21" s="72" t="s">
        <v>11</v>
      </c>
      <c r="B21" s="73" t="s">
        <v>21</v>
      </c>
      <c r="C21" s="250">
        <v>8812886</v>
      </c>
      <c r="D21" s="250">
        <v>3402930</v>
      </c>
      <c r="E21" s="356">
        <v>5409956</v>
      </c>
      <c r="F21" s="250">
        <v>9747931</v>
      </c>
      <c r="G21" s="250">
        <v>3402055</v>
      </c>
      <c r="H21" s="356">
        <v>6345876</v>
      </c>
      <c r="I21" s="75">
        <f>F21/C21</f>
        <v>1.1060997498435814</v>
      </c>
      <c r="J21" s="75">
        <f>G21/D21</f>
        <v>0.9997428686455496</v>
      </c>
      <c r="K21" s="76">
        <f>H21/E21</f>
        <v>1.172999558591604</v>
      </c>
      <c r="M21" s="161"/>
      <c r="N21" s="161"/>
    </row>
    <row r="22" spans="1:14" s="67" customFormat="1" ht="15.75">
      <c r="A22" s="77"/>
      <c r="B22" s="78" t="s">
        <v>64</v>
      </c>
      <c r="C22" s="79"/>
      <c r="D22" s="79"/>
      <c r="E22" s="79"/>
      <c r="F22" s="79"/>
      <c r="G22" s="79"/>
      <c r="H22" s="79"/>
      <c r="I22" s="75"/>
      <c r="J22" s="75"/>
      <c r="K22" s="76"/>
      <c r="M22" s="161"/>
      <c r="N22" s="161"/>
    </row>
    <row r="23" spans="1:14" s="69" customFormat="1" ht="15.75">
      <c r="A23" s="89">
        <v>1</v>
      </c>
      <c r="B23" s="80" t="s">
        <v>63</v>
      </c>
      <c r="C23" s="256">
        <v>3695103</v>
      </c>
      <c r="D23" s="256">
        <v>688952</v>
      </c>
      <c r="E23" s="357">
        <v>3006151</v>
      </c>
      <c r="F23" s="256">
        <v>3852356</v>
      </c>
      <c r="G23" s="256">
        <v>633955</v>
      </c>
      <c r="H23" s="357">
        <v>3218401</v>
      </c>
      <c r="I23" s="92">
        <f>F23/C23</f>
        <v>1.0425571357550791</v>
      </c>
      <c r="J23" s="92">
        <f>G23/D23</f>
        <v>0.9201729583483319</v>
      </c>
      <c r="K23" s="93">
        <f>H23/E23</f>
        <v>1.0706052357316715</v>
      </c>
      <c r="M23" s="161"/>
      <c r="N23" s="161"/>
    </row>
    <row r="24" spans="1:14" s="96" customFormat="1" ht="15.75">
      <c r="A24" s="94">
        <v>2</v>
      </c>
      <c r="B24" s="95" t="s">
        <v>154</v>
      </c>
      <c r="C24" s="256">
        <v>41130</v>
      </c>
      <c r="D24" s="256">
        <v>41130</v>
      </c>
      <c r="E24" s="357">
        <v>0</v>
      </c>
      <c r="F24" s="256">
        <v>36192</v>
      </c>
      <c r="G24" s="256">
        <v>36192</v>
      </c>
      <c r="H24" s="357">
        <v>0</v>
      </c>
      <c r="I24" s="92">
        <f aca="true" t="shared" si="1" ref="I24:J26">F24/C24</f>
        <v>0.8799416484318016</v>
      </c>
      <c r="J24" s="92">
        <f t="shared" si="1"/>
        <v>0.8799416484318016</v>
      </c>
      <c r="K24" s="93"/>
      <c r="M24" s="161"/>
      <c r="N24" s="161"/>
    </row>
    <row r="25" spans="1:14" s="67" customFormat="1" ht="31.5">
      <c r="A25" s="72" t="s">
        <v>13</v>
      </c>
      <c r="B25" s="85" t="s">
        <v>156</v>
      </c>
      <c r="C25" s="250">
        <v>800</v>
      </c>
      <c r="D25" s="250">
        <v>800</v>
      </c>
      <c r="E25" s="356">
        <v>0</v>
      </c>
      <c r="F25" s="250">
        <v>625</v>
      </c>
      <c r="G25" s="250">
        <v>625</v>
      </c>
      <c r="H25" s="356">
        <v>0</v>
      </c>
      <c r="I25" s="75">
        <f t="shared" si="1"/>
        <v>0.78125</v>
      </c>
      <c r="J25" s="75">
        <f t="shared" si="1"/>
        <v>0.78125</v>
      </c>
      <c r="K25" s="76"/>
      <c r="M25" s="161"/>
      <c r="N25" s="161"/>
    </row>
    <row r="26" spans="1:14" s="68" customFormat="1" ht="15.75">
      <c r="A26" s="72" t="s">
        <v>14</v>
      </c>
      <c r="B26" s="85" t="s">
        <v>111</v>
      </c>
      <c r="C26" s="74">
        <v>1230</v>
      </c>
      <c r="D26" s="74">
        <v>1230</v>
      </c>
      <c r="E26" s="74">
        <v>0</v>
      </c>
      <c r="F26" s="74">
        <v>1230</v>
      </c>
      <c r="G26" s="74">
        <v>1230</v>
      </c>
      <c r="H26" s="74">
        <v>0</v>
      </c>
      <c r="I26" s="75">
        <f t="shared" si="1"/>
        <v>1</v>
      </c>
      <c r="J26" s="75">
        <f t="shared" si="1"/>
        <v>1</v>
      </c>
      <c r="K26" s="76"/>
      <c r="M26" s="161"/>
      <c r="N26" s="161"/>
    </row>
    <row r="27" spans="1:14" s="68" customFormat="1" ht="15.75">
      <c r="A27" s="72" t="s">
        <v>16</v>
      </c>
      <c r="B27" s="85" t="s">
        <v>23</v>
      </c>
      <c r="C27" s="250">
        <v>224877</v>
      </c>
      <c r="D27" s="250">
        <v>97001</v>
      </c>
      <c r="E27" s="356">
        <v>127786</v>
      </c>
      <c r="F27" s="250">
        <v>0</v>
      </c>
      <c r="G27" s="250">
        <v>0</v>
      </c>
      <c r="H27" s="356">
        <v>0</v>
      </c>
      <c r="I27" s="75"/>
      <c r="J27" s="75"/>
      <c r="K27" s="76"/>
      <c r="M27" s="161"/>
      <c r="N27" s="161"/>
    </row>
    <row r="28" spans="1:14" s="68" customFormat="1" ht="31.5">
      <c r="A28" s="72" t="s">
        <v>18</v>
      </c>
      <c r="B28" s="85" t="s">
        <v>24</v>
      </c>
      <c r="C28" s="74"/>
      <c r="D28" s="74"/>
      <c r="E28" s="74"/>
      <c r="F28" s="74"/>
      <c r="G28" s="74"/>
      <c r="H28" s="74"/>
      <c r="I28" s="75"/>
      <c r="J28" s="75"/>
      <c r="K28" s="76"/>
      <c r="M28" s="161"/>
      <c r="N28" s="161"/>
    </row>
    <row r="29" spans="1:14" s="67" customFormat="1" ht="15.75">
      <c r="A29" s="72" t="s">
        <v>2</v>
      </c>
      <c r="B29" s="86" t="s">
        <v>157</v>
      </c>
      <c r="C29" s="262">
        <v>761766</v>
      </c>
      <c r="D29" s="262">
        <v>707409</v>
      </c>
      <c r="E29" s="262">
        <v>54357</v>
      </c>
      <c r="F29" s="262">
        <v>1316713.8407609998</v>
      </c>
      <c r="G29" s="262">
        <v>541522</v>
      </c>
      <c r="H29" s="262">
        <v>775192</v>
      </c>
      <c r="I29" s="75">
        <f>F29/C29</f>
        <v>1.7285017193744534</v>
      </c>
      <c r="J29" s="75">
        <f>G29/D29</f>
        <v>0.7655005802866517</v>
      </c>
      <c r="K29" s="76"/>
      <c r="M29" s="161"/>
      <c r="N29" s="161"/>
    </row>
    <row r="30" spans="1:14" s="69" customFormat="1" ht="15.75">
      <c r="A30" s="83" t="s">
        <v>7</v>
      </c>
      <c r="B30" s="84" t="s">
        <v>158</v>
      </c>
      <c r="C30" s="258">
        <v>258800</v>
      </c>
      <c r="D30" s="258">
        <v>258800</v>
      </c>
      <c r="E30" s="260">
        <v>0</v>
      </c>
      <c r="F30" s="258">
        <v>234926.07499999998</v>
      </c>
      <c r="G30" s="258">
        <v>8900</v>
      </c>
      <c r="H30" s="260">
        <v>226026</v>
      </c>
      <c r="I30" s="90">
        <f>F30/C30</f>
        <v>0.9077514489953632</v>
      </c>
      <c r="J30" s="90">
        <f>G30/D30</f>
        <v>0.03438948995363215</v>
      </c>
      <c r="K30" s="91"/>
      <c r="M30" s="161"/>
      <c r="N30" s="161"/>
    </row>
    <row r="31" spans="1:14" s="69" customFormat="1" ht="31.5">
      <c r="A31" s="83" t="s">
        <v>11</v>
      </c>
      <c r="B31" s="84" t="s">
        <v>27</v>
      </c>
      <c r="C31" s="259">
        <v>502966</v>
      </c>
      <c r="D31" s="259">
        <v>448609</v>
      </c>
      <c r="E31" s="259">
        <v>54357</v>
      </c>
      <c r="F31" s="259">
        <v>1081787.765761</v>
      </c>
      <c r="G31" s="259">
        <v>532622</v>
      </c>
      <c r="H31" s="260">
        <v>549166</v>
      </c>
      <c r="I31" s="261">
        <v>5.3409551570654985</v>
      </c>
      <c r="J31" s="261">
        <f>G31/D31</f>
        <v>1.1872744416630072</v>
      </c>
      <c r="K31" s="91"/>
      <c r="M31" s="161"/>
      <c r="N31" s="161"/>
    </row>
    <row r="32" spans="1:14" s="67" customFormat="1" ht="31.5">
      <c r="A32" s="72" t="s">
        <v>29</v>
      </c>
      <c r="B32" s="73" t="s">
        <v>144</v>
      </c>
      <c r="C32" s="74">
        <v>0</v>
      </c>
      <c r="D32" s="74">
        <v>0</v>
      </c>
      <c r="E32" s="74">
        <v>0</v>
      </c>
      <c r="F32" s="250">
        <v>4045710</v>
      </c>
      <c r="G32" s="250">
        <v>2511199</v>
      </c>
      <c r="H32" s="356">
        <v>1534511</v>
      </c>
      <c r="I32" s="75"/>
      <c r="J32" s="75"/>
      <c r="K32" s="76"/>
      <c r="M32" s="161"/>
      <c r="N32" s="161"/>
    </row>
    <row r="33" spans="1:14" s="69" customFormat="1" ht="31.5">
      <c r="A33" s="72" t="s">
        <v>30</v>
      </c>
      <c r="B33" s="73" t="s">
        <v>145</v>
      </c>
      <c r="C33" s="74">
        <v>0</v>
      </c>
      <c r="D33" s="74">
        <v>0</v>
      </c>
      <c r="E33" s="74">
        <v>0</v>
      </c>
      <c r="F33" s="263">
        <v>9797777</v>
      </c>
      <c r="G33" s="263">
        <v>5957997</v>
      </c>
      <c r="H33" s="356">
        <v>3839780</v>
      </c>
      <c r="I33" s="75"/>
      <c r="J33" s="75"/>
      <c r="K33" s="76"/>
      <c r="M33" s="161"/>
      <c r="N33" s="161"/>
    </row>
    <row r="34" spans="1:14" s="69" customFormat="1" ht="15.75">
      <c r="A34" s="72" t="s">
        <v>33</v>
      </c>
      <c r="B34" s="73" t="s">
        <v>247</v>
      </c>
      <c r="C34" s="74">
        <v>0</v>
      </c>
      <c r="D34" s="74">
        <v>0</v>
      </c>
      <c r="E34" s="74">
        <v>0</v>
      </c>
      <c r="F34" s="257">
        <v>30701</v>
      </c>
      <c r="G34" s="257">
        <v>2682</v>
      </c>
      <c r="H34" s="356">
        <v>28019</v>
      </c>
      <c r="I34" s="75"/>
      <c r="J34" s="75"/>
      <c r="K34" s="76"/>
      <c r="M34" s="161"/>
      <c r="N34" s="161"/>
    </row>
    <row r="35" spans="1:13" ht="30.75" customHeight="1">
      <c r="A35" s="358" t="s">
        <v>259</v>
      </c>
      <c r="B35" s="359" t="s">
        <v>266</v>
      </c>
      <c r="C35" s="360"/>
      <c r="D35" s="360"/>
      <c r="E35" s="361">
        <v>0</v>
      </c>
      <c r="F35" s="360">
        <v>54660.379</v>
      </c>
      <c r="G35" s="360">
        <v>0</v>
      </c>
      <c r="H35" s="361">
        <v>54660</v>
      </c>
      <c r="I35" s="362"/>
      <c r="J35" s="362"/>
      <c r="K35" s="362"/>
      <c r="M35" s="161"/>
    </row>
  </sheetData>
  <sheetProtection/>
  <mergeCells count="11">
    <mergeCell ref="I1:K1"/>
    <mergeCell ref="I6:K6"/>
    <mergeCell ref="A3:K3"/>
    <mergeCell ref="A2:K2"/>
    <mergeCell ref="D6:E6"/>
    <mergeCell ref="F6:F7"/>
    <mergeCell ref="G6:H6"/>
    <mergeCell ref="H5:I5"/>
    <mergeCell ref="A6:A7"/>
    <mergeCell ref="B6:B7"/>
    <mergeCell ref="C6:C7"/>
  </mergeCells>
  <printOptions/>
  <pageMargins left="0.48" right="0.46" top="0.5" bottom="0.47"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4">
      <selection activeCell="C10" sqref="C10:D10"/>
    </sheetView>
  </sheetViews>
  <sheetFormatPr defaultColWidth="9.140625" defaultRowHeight="12.75"/>
  <cols>
    <col min="1" max="1" width="5.00390625" style="1" customWidth="1"/>
    <col min="2" max="2" width="55.140625" style="1" customWidth="1"/>
    <col min="3" max="4" width="12.28125" style="1" customWidth="1"/>
    <col min="5" max="5" width="9.8515625" style="1" bestFit="1" customWidth="1"/>
    <col min="6" max="6" width="9.140625" style="1" customWidth="1"/>
    <col min="7" max="7" width="11.57421875" style="1" customWidth="1"/>
    <col min="8" max="16384" width="9.140625" style="1" customWidth="1"/>
  </cols>
  <sheetData>
    <row r="1" spans="2:5" ht="16.5">
      <c r="B1" s="5"/>
      <c r="C1" s="281" t="s">
        <v>178</v>
      </c>
      <c r="D1" s="281"/>
      <c r="E1" s="281"/>
    </row>
    <row r="2" spans="1:5" ht="17.25" customHeight="1">
      <c r="A2" s="297" t="s">
        <v>267</v>
      </c>
      <c r="B2" s="297"/>
      <c r="C2" s="297"/>
      <c r="D2" s="297"/>
      <c r="E2" s="297"/>
    </row>
    <row r="3" spans="1:6" ht="16.5">
      <c r="A3" s="276" t="str">
        <f>'Biểu 62'!A3:E3</f>
        <v>(Kèm theo Công văn số 92/STC-QLNS ngày 14/01/2021 của Sở Tài chính Hải Dương)</v>
      </c>
      <c r="B3" s="276"/>
      <c r="C3" s="276"/>
      <c r="D3" s="276"/>
      <c r="E3" s="276"/>
      <c r="F3" s="4"/>
    </row>
    <row r="4" spans="1:4" ht="17.25" customHeight="1">
      <c r="A4" s="2"/>
      <c r="B4" s="2"/>
      <c r="C4" s="2"/>
      <c r="D4" s="267"/>
    </row>
    <row r="5" spans="3:5" ht="16.5">
      <c r="C5" s="19"/>
      <c r="D5" s="292" t="s">
        <v>39</v>
      </c>
      <c r="E5" s="292"/>
    </row>
    <row r="6" spans="1:5" s="97" customFormat="1" ht="25.5" customHeight="1">
      <c r="A6" s="295" t="s">
        <v>0</v>
      </c>
      <c r="B6" s="295" t="s">
        <v>4</v>
      </c>
      <c r="C6" s="298" t="s">
        <v>87</v>
      </c>
      <c r="D6" s="298" t="s">
        <v>88</v>
      </c>
      <c r="E6" s="293" t="s">
        <v>37</v>
      </c>
    </row>
    <row r="7" spans="1:5" s="97" customFormat="1" ht="24" customHeight="1">
      <c r="A7" s="296"/>
      <c r="B7" s="296"/>
      <c r="C7" s="298"/>
      <c r="D7" s="298"/>
      <c r="E7" s="294"/>
    </row>
    <row r="8" spans="1:5" s="108" customFormat="1" ht="15">
      <c r="A8" s="99" t="s">
        <v>1</v>
      </c>
      <c r="B8" s="99" t="s">
        <v>2</v>
      </c>
      <c r="C8" s="100">
        <v>1</v>
      </c>
      <c r="D8" s="100">
        <v>2</v>
      </c>
      <c r="E8" s="100" t="s">
        <v>89</v>
      </c>
    </row>
    <row r="9" spans="1:7" s="47" customFormat="1" ht="15.75">
      <c r="A9" s="71"/>
      <c r="B9" s="71" t="s">
        <v>20</v>
      </c>
      <c r="C9" s="363">
        <f>C10+C11+C45+C46</f>
        <v>10677651</v>
      </c>
      <c r="D9" s="363">
        <f>D10+D11+D45+D46</f>
        <v>13555874</v>
      </c>
      <c r="E9" s="35">
        <f>D9/C9</f>
        <v>1.2695558227179367</v>
      </c>
      <c r="G9" s="163"/>
    </row>
    <row r="10" spans="1:7" s="47" customFormat="1" ht="23.25" customHeight="1">
      <c r="A10" s="101" t="s">
        <v>1</v>
      </c>
      <c r="B10" s="73" t="s">
        <v>253</v>
      </c>
      <c r="C10" s="364">
        <v>4562908</v>
      </c>
      <c r="D10" s="365">
        <v>5957997</v>
      </c>
      <c r="E10" s="35">
        <f>D10/C10</f>
        <v>1.305745590312143</v>
      </c>
      <c r="G10" s="163"/>
    </row>
    <row r="11" spans="1:7" s="47" customFormat="1" ht="17.25" customHeight="1">
      <c r="A11" s="101" t="s">
        <v>2</v>
      </c>
      <c r="B11" s="73" t="s">
        <v>161</v>
      </c>
      <c r="C11" s="265">
        <v>5407334</v>
      </c>
      <c r="D11" s="265">
        <f>D13+D28+D40+D41+D42+D43+D44</f>
        <v>4545156</v>
      </c>
      <c r="E11" s="35">
        <f>D11/C11</f>
        <v>0.8405539587530565</v>
      </c>
      <c r="G11" s="163"/>
    </row>
    <row r="12" spans="1:5" s="47" customFormat="1" ht="15.75">
      <c r="A12" s="101"/>
      <c r="B12" s="73" t="s">
        <v>64</v>
      </c>
      <c r="C12" s="74"/>
      <c r="D12" s="74"/>
      <c r="E12" s="35"/>
    </row>
    <row r="13" spans="1:5" s="47" customFormat="1" ht="15.75">
      <c r="A13" s="101" t="s">
        <v>7</v>
      </c>
      <c r="B13" s="73" t="s">
        <v>155</v>
      </c>
      <c r="C13" s="74">
        <v>1197964</v>
      </c>
      <c r="D13" s="74">
        <v>1138564</v>
      </c>
      <c r="E13" s="35">
        <f>D13/C13</f>
        <v>0.9504158722632734</v>
      </c>
    </row>
    <row r="14" spans="1:5" s="47" customFormat="1" ht="15.75">
      <c r="A14" s="102">
        <v>1</v>
      </c>
      <c r="B14" s="103" t="s">
        <v>146</v>
      </c>
      <c r="C14" s="79">
        <v>1197963.5</v>
      </c>
      <c r="D14" s="79">
        <v>1138564</v>
      </c>
      <c r="E14" s="35"/>
    </row>
    <row r="15" spans="1:5" s="47" customFormat="1" ht="15.75">
      <c r="A15" s="102"/>
      <c r="B15" s="104" t="s">
        <v>64</v>
      </c>
      <c r="C15" s="74"/>
      <c r="D15" s="74"/>
      <c r="E15" s="35"/>
    </row>
    <row r="16" spans="1:5" s="47" customFormat="1" ht="14.25" customHeight="1">
      <c r="A16" s="102" t="s">
        <v>162</v>
      </c>
      <c r="B16" s="103" t="s">
        <v>63</v>
      </c>
      <c r="C16" s="266"/>
      <c r="D16" s="79">
        <v>85882</v>
      </c>
      <c r="E16" s="35"/>
    </row>
    <row r="17" spans="1:5" s="47" customFormat="1" ht="14.25" customHeight="1">
      <c r="A17" s="102" t="s">
        <v>163</v>
      </c>
      <c r="B17" s="103" t="s">
        <v>148</v>
      </c>
      <c r="C17" s="266"/>
      <c r="D17" s="79"/>
      <c r="E17" s="35"/>
    </row>
    <row r="18" spans="1:5" s="47" customFormat="1" ht="14.25" customHeight="1">
      <c r="A18" s="102" t="s">
        <v>164</v>
      </c>
      <c r="B18" s="103" t="s">
        <v>65</v>
      </c>
      <c r="C18" s="266"/>
      <c r="D18" s="79">
        <v>37304</v>
      </c>
      <c r="E18" s="35"/>
    </row>
    <row r="19" spans="1:5" s="47" customFormat="1" ht="14.25" customHeight="1">
      <c r="A19" s="102" t="s">
        <v>165</v>
      </c>
      <c r="B19" s="103" t="s">
        <v>66</v>
      </c>
      <c r="C19" s="266"/>
      <c r="D19" s="79">
        <f>37916+9000</f>
        <v>46916</v>
      </c>
      <c r="E19" s="35"/>
    </row>
    <row r="20" spans="1:5" s="47" customFormat="1" ht="14.25" customHeight="1">
      <c r="A20" s="102" t="s">
        <v>166</v>
      </c>
      <c r="B20" s="103" t="s">
        <v>67</v>
      </c>
      <c r="C20" s="266"/>
      <c r="D20" s="79"/>
      <c r="E20" s="35"/>
    </row>
    <row r="21" spans="1:5" s="47" customFormat="1" ht="14.25" customHeight="1">
      <c r="A21" s="102" t="s">
        <v>167</v>
      </c>
      <c r="B21" s="103" t="s">
        <v>168</v>
      </c>
      <c r="C21" s="266"/>
      <c r="D21" s="79"/>
      <c r="E21" s="35"/>
    </row>
    <row r="22" spans="1:5" s="47" customFormat="1" ht="14.25" customHeight="1">
      <c r="A22" s="102" t="s">
        <v>169</v>
      </c>
      <c r="B22" s="103" t="s">
        <v>170</v>
      </c>
      <c r="C22" s="266"/>
      <c r="D22" s="79"/>
      <c r="E22" s="35"/>
    </row>
    <row r="23" spans="1:5" s="47" customFormat="1" ht="14.25" customHeight="1">
      <c r="A23" s="102" t="s">
        <v>171</v>
      </c>
      <c r="B23" s="103" t="s">
        <v>68</v>
      </c>
      <c r="C23" s="266"/>
      <c r="D23" s="79">
        <f>188384+499625</f>
        <v>688009</v>
      </c>
      <c r="E23" s="35"/>
    </row>
    <row r="24" spans="1:5" s="47" customFormat="1" ht="14.25" customHeight="1">
      <c r="A24" s="102" t="s">
        <v>172</v>
      </c>
      <c r="B24" s="103" t="s">
        <v>69</v>
      </c>
      <c r="C24" s="266"/>
      <c r="D24" s="79">
        <f>214736+2500</f>
        <v>217236</v>
      </c>
      <c r="E24" s="35"/>
    </row>
    <row r="25" spans="1:5" s="47" customFormat="1" ht="16.5">
      <c r="A25" s="102" t="s">
        <v>173</v>
      </c>
      <c r="B25" s="103" t="s">
        <v>70</v>
      </c>
      <c r="C25" s="266"/>
      <c r="D25" s="79">
        <v>3021</v>
      </c>
      <c r="E25" s="35"/>
    </row>
    <row r="26" spans="1:5" s="98" customFormat="1" ht="64.5" customHeight="1">
      <c r="A26" s="102">
        <v>2</v>
      </c>
      <c r="B26" s="103" t="s">
        <v>150</v>
      </c>
      <c r="C26" s="79"/>
      <c r="D26" s="79"/>
      <c r="E26" s="38"/>
    </row>
    <row r="27" spans="1:5" s="98" customFormat="1" ht="15.75">
      <c r="A27" s="102">
        <v>3</v>
      </c>
      <c r="B27" s="103" t="s">
        <v>151</v>
      </c>
      <c r="C27" s="79"/>
      <c r="D27" s="79"/>
      <c r="E27" s="38"/>
    </row>
    <row r="28" spans="1:5" s="47" customFormat="1" ht="15.75">
      <c r="A28" s="105" t="s">
        <v>11</v>
      </c>
      <c r="B28" s="106" t="s">
        <v>21</v>
      </c>
      <c r="C28" s="74">
        <v>3402930</v>
      </c>
      <c r="D28" s="74">
        <v>3402055</v>
      </c>
      <c r="E28" s="35">
        <f>D28/C28</f>
        <v>0.9997428686455496</v>
      </c>
    </row>
    <row r="29" spans="1:5" s="47" customFormat="1" ht="13.5" customHeight="1">
      <c r="A29" s="102"/>
      <c r="B29" s="104" t="s">
        <v>64</v>
      </c>
      <c r="C29" s="74"/>
      <c r="D29" s="74"/>
      <c r="E29" s="35"/>
    </row>
    <row r="30" spans="1:5" s="47" customFormat="1" ht="15" customHeight="1">
      <c r="A30" s="102">
        <v>1</v>
      </c>
      <c r="B30" s="103" t="s">
        <v>63</v>
      </c>
      <c r="C30" s="79">
        <v>688952</v>
      </c>
      <c r="D30" s="79">
        <v>633955</v>
      </c>
      <c r="E30" s="38">
        <f>D30/C30</f>
        <v>0.9201729583483319</v>
      </c>
    </row>
    <row r="31" spans="1:5" s="98" customFormat="1" ht="15" customHeight="1">
      <c r="A31" s="102">
        <v>2</v>
      </c>
      <c r="B31" s="103" t="s">
        <v>148</v>
      </c>
      <c r="C31" s="79">
        <v>41130</v>
      </c>
      <c r="D31" s="79">
        <v>36192</v>
      </c>
      <c r="E31" s="38">
        <f>D31/C31</f>
        <v>0.8799416484318016</v>
      </c>
    </row>
    <row r="32" spans="1:5" s="98" customFormat="1" ht="15" customHeight="1">
      <c r="A32" s="102">
        <v>3</v>
      </c>
      <c r="B32" s="103" t="s">
        <v>65</v>
      </c>
      <c r="C32" s="79">
        <v>1001405</v>
      </c>
      <c r="D32" s="79">
        <v>1153275</v>
      </c>
      <c r="E32" s="38">
        <f>D32/C32</f>
        <v>1.1516569220245556</v>
      </c>
    </row>
    <row r="33" spans="1:5" s="98" customFormat="1" ht="15" customHeight="1">
      <c r="A33" s="102">
        <v>4</v>
      </c>
      <c r="B33" s="103" t="s">
        <v>66</v>
      </c>
      <c r="C33" s="79">
        <v>97871</v>
      </c>
      <c r="D33" s="79">
        <v>85753</v>
      </c>
      <c r="E33" s="38">
        <f>D33/C33</f>
        <v>0.8761839564324468</v>
      </c>
    </row>
    <row r="34" spans="1:5" s="98" customFormat="1" ht="15" customHeight="1">
      <c r="A34" s="102">
        <v>5</v>
      </c>
      <c r="B34" s="103" t="s">
        <v>67</v>
      </c>
      <c r="C34" s="79">
        <v>25877</v>
      </c>
      <c r="D34" s="79">
        <v>25810</v>
      </c>
      <c r="E34" s="38">
        <f>D34/C34</f>
        <v>0.9974108281485489</v>
      </c>
    </row>
    <row r="35" spans="1:5" s="98" customFormat="1" ht="15" customHeight="1">
      <c r="A35" s="102">
        <v>6</v>
      </c>
      <c r="B35" s="103" t="s">
        <v>168</v>
      </c>
      <c r="C35" s="79"/>
      <c r="D35" s="79"/>
      <c r="E35" s="38"/>
    </row>
    <row r="36" spans="1:5" s="98" customFormat="1" ht="15" customHeight="1">
      <c r="A36" s="102">
        <v>7</v>
      </c>
      <c r="B36" s="103" t="s">
        <v>170</v>
      </c>
      <c r="C36" s="79">
        <v>136814</v>
      </c>
      <c r="D36" s="79">
        <v>86580.044711</v>
      </c>
      <c r="E36" s="38">
        <f>D36/C36</f>
        <v>0.6328303003420702</v>
      </c>
    </row>
    <row r="37" spans="1:5" s="98" customFormat="1" ht="15" customHeight="1">
      <c r="A37" s="102">
        <v>8</v>
      </c>
      <c r="B37" s="103" t="s">
        <v>68</v>
      </c>
      <c r="C37" s="79">
        <f>798143-136814</f>
        <v>661329</v>
      </c>
      <c r="D37" s="79">
        <f>712470-86580</f>
        <v>625890</v>
      </c>
      <c r="E37" s="38">
        <f>D37/C37</f>
        <v>0.9464124512912635</v>
      </c>
    </row>
    <row r="38" spans="1:5" s="98" customFormat="1" ht="15" customHeight="1">
      <c r="A38" s="102">
        <v>9</v>
      </c>
      <c r="B38" s="103" t="s">
        <v>69</v>
      </c>
      <c r="C38" s="79">
        <v>468850</v>
      </c>
      <c r="D38" s="79">
        <v>489951</v>
      </c>
      <c r="E38" s="38">
        <f>D38/C38</f>
        <v>1.045005865415378</v>
      </c>
    </row>
    <row r="39" spans="1:5" s="98" customFormat="1" ht="15" customHeight="1">
      <c r="A39" s="102">
        <v>10</v>
      </c>
      <c r="B39" s="103" t="s">
        <v>70</v>
      </c>
      <c r="C39" s="79">
        <v>204006</v>
      </c>
      <c r="D39" s="79">
        <v>180304</v>
      </c>
      <c r="E39" s="38">
        <f>D39/C39</f>
        <v>0.8838171426330598</v>
      </c>
    </row>
    <row r="40" spans="1:5" s="47" customFormat="1" ht="18" customHeight="1">
      <c r="A40" s="105" t="s">
        <v>13</v>
      </c>
      <c r="B40" s="106" t="s">
        <v>156</v>
      </c>
      <c r="C40" s="250">
        <v>800</v>
      </c>
      <c r="D40" s="250">
        <v>625</v>
      </c>
      <c r="E40" s="35"/>
    </row>
    <row r="41" spans="1:5" s="47" customFormat="1" ht="19.5" customHeight="1">
      <c r="A41" s="105" t="s">
        <v>14</v>
      </c>
      <c r="B41" s="106" t="s">
        <v>111</v>
      </c>
      <c r="C41" s="74">
        <v>1230</v>
      </c>
      <c r="D41" s="74">
        <v>1230</v>
      </c>
      <c r="E41" s="35">
        <f>D41/C41</f>
        <v>1</v>
      </c>
    </row>
    <row r="42" spans="1:5" s="47" customFormat="1" ht="17.25" customHeight="1">
      <c r="A42" s="105" t="s">
        <v>16</v>
      </c>
      <c r="B42" s="106" t="s">
        <v>174</v>
      </c>
      <c r="C42" s="250">
        <v>97001</v>
      </c>
      <c r="D42" s="74">
        <v>0</v>
      </c>
      <c r="E42" s="35">
        <f>D42/C42</f>
        <v>0</v>
      </c>
    </row>
    <row r="43" spans="1:5" s="47" customFormat="1" ht="17.25" customHeight="1">
      <c r="A43" s="105" t="s">
        <v>18</v>
      </c>
      <c r="B43" s="106" t="s">
        <v>175</v>
      </c>
      <c r="C43" s="74"/>
      <c r="D43" s="74"/>
      <c r="E43" s="35"/>
    </row>
    <row r="44" spans="1:5" s="47" customFormat="1" ht="18.75" customHeight="1">
      <c r="A44" s="105" t="s">
        <v>19</v>
      </c>
      <c r="B44" s="106" t="s">
        <v>229</v>
      </c>
      <c r="C44" s="74">
        <v>0</v>
      </c>
      <c r="D44" s="74">
        <v>2682</v>
      </c>
      <c r="E44" s="35"/>
    </row>
    <row r="45" spans="1:5" s="47" customFormat="1" ht="15.75">
      <c r="A45" s="105" t="s">
        <v>29</v>
      </c>
      <c r="B45" s="106" t="s">
        <v>144</v>
      </c>
      <c r="C45" s="74">
        <v>0</v>
      </c>
      <c r="D45" s="250">
        <v>2511199</v>
      </c>
      <c r="E45" s="35"/>
    </row>
    <row r="46" spans="1:5" s="47" customFormat="1" ht="15.75">
      <c r="A46" s="107" t="s">
        <v>30</v>
      </c>
      <c r="B46" s="87" t="s">
        <v>176</v>
      </c>
      <c r="C46" s="88">
        <v>707409</v>
      </c>
      <c r="D46" s="88">
        <v>541522</v>
      </c>
      <c r="E46" s="43">
        <f>D46/C46</f>
        <v>0.7655005802866517</v>
      </c>
    </row>
    <row r="47" ht="17.25">
      <c r="A47" s="3"/>
    </row>
    <row r="48" ht="16.5">
      <c r="A48" s="4"/>
    </row>
    <row r="49" ht="16.5">
      <c r="A49" s="4"/>
    </row>
    <row r="50" ht="16.5">
      <c r="A50" s="18"/>
    </row>
  </sheetData>
  <sheetProtection/>
  <mergeCells count="9">
    <mergeCell ref="C1:E1"/>
    <mergeCell ref="D5:E5"/>
    <mergeCell ref="E6:E7"/>
    <mergeCell ref="A6:A7"/>
    <mergeCell ref="B6:B7"/>
    <mergeCell ref="A2:E2"/>
    <mergeCell ref="A3:E3"/>
    <mergeCell ref="C6:C7"/>
    <mergeCell ref="D6:D7"/>
  </mergeCells>
  <printOptions horizontalCentered="1"/>
  <pageMargins left="0.6" right="0.4" top="0.48" bottom="0.5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129"/>
  <sheetViews>
    <sheetView showZeros="0" zoomScalePageLayoutView="0" workbookViewId="0" topLeftCell="A1">
      <pane ySplit="9" topLeftCell="A10" activePane="bottomLeft" state="frozen"/>
      <selection pane="topLeft" activeCell="B1" sqref="B1"/>
      <selection pane="bottomLeft" activeCell="H13" sqref="H13"/>
    </sheetView>
  </sheetViews>
  <sheetFormatPr defaultColWidth="9.140625" defaultRowHeight="12.75"/>
  <cols>
    <col min="1" max="1" width="3.57421875" style="174" customWidth="1"/>
    <col min="2" max="2" width="22.28125" style="167" customWidth="1"/>
    <col min="3" max="3" width="8.7109375" style="171" customWidth="1"/>
    <col min="4" max="4" width="8.57421875" style="170" customWidth="1"/>
    <col min="5" max="5" width="8.57421875" style="171" customWidth="1"/>
    <col min="6" max="6" width="9.57421875" style="171" customWidth="1"/>
    <col min="7" max="7" width="9.00390625" style="171" customWidth="1"/>
    <col min="8" max="8" width="8.57421875" style="170" customWidth="1"/>
    <col min="9" max="9" width="7.421875" style="171" customWidth="1"/>
    <col min="10" max="10" width="6.57421875" style="171" customWidth="1"/>
    <col min="11" max="11" width="6.00390625" style="170" customWidth="1"/>
    <col min="12" max="12" width="6.140625" style="170" customWidth="1"/>
    <col min="13" max="13" width="7.7109375" style="170" customWidth="1"/>
    <col min="14" max="14" width="8.57421875" style="171" customWidth="1"/>
    <col min="15" max="15" width="5.28125" style="171" customWidth="1"/>
    <col min="16" max="16" width="6.28125" style="171" customWidth="1"/>
    <col min="17" max="17" width="8.140625" style="171" customWidth="1"/>
    <col min="18" max="16384" width="9.140625" style="171" customWidth="1"/>
  </cols>
  <sheetData>
    <row r="1" spans="1:17" ht="16.5">
      <c r="A1" s="166"/>
      <c r="C1" s="168"/>
      <c r="D1" s="169"/>
      <c r="F1" s="168"/>
      <c r="G1" s="168"/>
      <c r="I1" s="168"/>
      <c r="J1" s="168"/>
      <c r="K1" s="169"/>
      <c r="L1" s="169"/>
      <c r="N1" s="302" t="s">
        <v>179</v>
      </c>
      <c r="O1" s="302"/>
      <c r="P1" s="302"/>
      <c r="Q1" s="302"/>
    </row>
    <row r="2" spans="1:17" ht="15.75">
      <c r="A2" s="172"/>
      <c r="B2" s="168"/>
      <c r="C2" s="168"/>
      <c r="D2" s="169"/>
      <c r="F2" s="168"/>
      <c r="G2" s="168"/>
      <c r="I2" s="168"/>
      <c r="J2" s="168"/>
      <c r="K2" s="169"/>
      <c r="L2" s="169"/>
      <c r="N2" s="168"/>
      <c r="O2" s="168"/>
      <c r="P2" s="168"/>
      <c r="Q2" s="168"/>
    </row>
    <row r="3" spans="1:17" ht="16.5">
      <c r="A3" s="305" t="s">
        <v>268</v>
      </c>
      <c r="B3" s="305"/>
      <c r="C3" s="305"/>
      <c r="D3" s="305"/>
      <c r="E3" s="305"/>
      <c r="F3" s="305"/>
      <c r="G3" s="305"/>
      <c r="H3" s="305"/>
      <c r="I3" s="305"/>
      <c r="J3" s="305"/>
      <c r="K3" s="305"/>
      <c r="L3" s="305"/>
      <c r="M3" s="305"/>
      <c r="N3" s="305"/>
      <c r="O3" s="305"/>
      <c r="P3" s="305"/>
      <c r="Q3" s="305"/>
    </row>
    <row r="4" spans="1:21" ht="16.5">
      <c r="A4" s="303" t="str">
        <f>'[1]Biểu 62'!A3:E3</f>
        <v>(Kèm theo Công văn số: 62/STC-KHNS ngày 08/01/2019 của Sở Tài chính Hải Dương)</v>
      </c>
      <c r="B4" s="303"/>
      <c r="C4" s="303"/>
      <c r="D4" s="303"/>
      <c r="E4" s="303"/>
      <c r="F4" s="303"/>
      <c r="G4" s="303"/>
      <c r="H4" s="303"/>
      <c r="I4" s="303"/>
      <c r="J4" s="303"/>
      <c r="K4" s="303"/>
      <c r="L4" s="303"/>
      <c r="M4" s="303"/>
      <c r="N4" s="303"/>
      <c r="O4" s="303"/>
      <c r="P4" s="303"/>
      <c r="Q4" s="303"/>
      <c r="R4" s="173"/>
      <c r="S4" s="173"/>
      <c r="T4" s="173"/>
      <c r="U4" s="173"/>
    </row>
    <row r="5" spans="2:17" ht="15">
      <c r="B5" s="168"/>
      <c r="C5" s="168"/>
      <c r="D5" s="169"/>
      <c r="F5" s="168"/>
      <c r="G5" s="168"/>
      <c r="I5" s="168"/>
      <c r="J5" s="168"/>
      <c r="K5" s="169"/>
      <c r="L5" s="169"/>
      <c r="N5" s="168"/>
      <c r="O5" s="168"/>
      <c r="P5" s="175" t="s">
        <v>180</v>
      </c>
      <c r="Q5" s="168"/>
    </row>
    <row r="6" spans="1:17" s="176" customFormat="1" ht="15" customHeight="1">
      <c r="A6" s="299" t="s">
        <v>0</v>
      </c>
      <c r="B6" s="299" t="s">
        <v>181</v>
      </c>
      <c r="C6" s="299" t="s">
        <v>182</v>
      </c>
      <c r="D6" s="299"/>
      <c r="E6" s="299"/>
      <c r="F6" s="299" t="s">
        <v>183</v>
      </c>
      <c r="G6" s="299"/>
      <c r="H6" s="299"/>
      <c r="I6" s="299"/>
      <c r="J6" s="299"/>
      <c r="K6" s="299"/>
      <c r="L6" s="299"/>
      <c r="M6" s="299"/>
      <c r="N6" s="299"/>
      <c r="O6" s="299" t="s">
        <v>184</v>
      </c>
      <c r="P6" s="299"/>
      <c r="Q6" s="299"/>
    </row>
    <row r="7" spans="1:17" s="176" customFormat="1" ht="21.75" customHeight="1">
      <c r="A7" s="299"/>
      <c r="B7" s="299"/>
      <c r="C7" s="299" t="s">
        <v>3</v>
      </c>
      <c r="D7" s="300" t="s">
        <v>159</v>
      </c>
      <c r="E7" s="301" t="s">
        <v>160</v>
      </c>
      <c r="F7" s="299" t="s">
        <v>3</v>
      </c>
      <c r="G7" s="299" t="s">
        <v>159</v>
      </c>
      <c r="H7" s="304" t="s">
        <v>160</v>
      </c>
      <c r="I7" s="299" t="s">
        <v>185</v>
      </c>
      <c r="J7" s="299" t="s">
        <v>186</v>
      </c>
      <c r="K7" s="300" t="s">
        <v>187</v>
      </c>
      <c r="L7" s="300"/>
      <c r="M7" s="300"/>
      <c r="N7" s="299" t="s">
        <v>188</v>
      </c>
      <c r="O7" s="299" t="s">
        <v>3</v>
      </c>
      <c r="P7" s="299" t="s">
        <v>159</v>
      </c>
      <c r="Q7" s="299" t="s">
        <v>160</v>
      </c>
    </row>
    <row r="8" spans="1:17" s="176" customFormat="1" ht="92.25" customHeight="1">
      <c r="A8" s="299"/>
      <c r="B8" s="299"/>
      <c r="C8" s="299"/>
      <c r="D8" s="300"/>
      <c r="E8" s="301"/>
      <c r="F8" s="299"/>
      <c r="G8" s="299"/>
      <c r="H8" s="304"/>
      <c r="I8" s="299"/>
      <c r="J8" s="299"/>
      <c r="K8" s="177" t="s">
        <v>3</v>
      </c>
      <c r="L8" s="177" t="s">
        <v>159</v>
      </c>
      <c r="M8" s="178" t="s">
        <v>160</v>
      </c>
      <c r="N8" s="299"/>
      <c r="O8" s="299"/>
      <c r="P8" s="299"/>
      <c r="Q8" s="299"/>
    </row>
    <row r="9" spans="1:18" s="21" customFormat="1" ht="24">
      <c r="A9" s="179" t="s">
        <v>1</v>
      </c>
      <c r="B9" s="179" t="s">
        <v>2</v>
      </c>
      <c r="C9" s="179">
        <v>1</v>
      </c>
      <c r="D9" s="180">
        <v>2</v>
      </c>
      <c r="E9" s="201">
        <v>3</v>
      </c>
      <c r="F9" s="179">
        <v>4</v>
      </c>
      <c r="G9" s="179">
        <v>5</v>
      </c>
      <c r="H9" s="181">
        <v>6</v>
      </c>
      <c r="I9" s="179">
        <v>7</v>
      </c>
      <c r="J9" s="179">
        <v>8</v>
      </c>
      <c r="K9" s="180">
        <v>9</v>
      </c>
      <c r="L9" s="180">
        <v>10</v>
      </c>
      <c r="M9" s="181">
        <v>11</v>
      </c>
      <c r="N9" s="179">
        <v>12</v>
      </c>
      <c r="O9" s="179" t="s">
        <v>189</v>
      </c>
      <c r="P9" s="179" t="s">
        <v>190</v>
      </c>
      <c r="Q9" s="179" t="s">
        <v>226</v>
      </c>
      <c r="R9" s="153"/>
    </row>
    <row r="10" spans="1:17" s="182" customFormat="1" ht="15.75">
      <c r="A10" s="322"/>
      <c r="B10" s="322" t="s">
        <v>3</v>
      </c>
      <c r="C10" s="383">
        <f>C11+C114+C115+C116+C117+C118+C119</f>
        <v>9041232.51244</v>
      </c>
      <c r="D10" s="383">
        <f aca="true" t="shared" si="0" ref="D10:N10">D11+D114+D115+D116+D117+D118+D119</f>
        <v>1693502.5124400002</v>
      </c>
      <c r="E10" s="383">
        <f t="shared" si="0"/>
        <v>2685791</v>
      </c>
      <c r="F10" s="383">
        <f t="shared" si="0"/>
        <v>12209881.771415997</v>
      </c>
      <c r="G10" s="383">
        <f t="shared" si="0"/>
        <v>1125688.7714159999</v>
      </c>
      <c r="H10" s="383">
        <f t="shared" si="0"/>
        <v>2513659</v>
      </c>
      <c r="I10" s="383">
        <f t="shared" si="0"/>
        <v>625</v>
      </c>
      <c r="J10" s="383">
        <f t="shared" si="0"/>
        <v>1230</v>
      </c>
      <c r="K10" s="383">
        <f t="shared" si="0"/>
        <v>8900</v>
      </c>
      <c r="L10" s="383">
        <f t="shared" si="0"/>
        <v>0</v>
      </c>
      <c r="M10" s="383">
        <f t="shared" si="0"/>
        <v>8900</v>
      </c>
      <c r="N10" s="383">
        <f t="shared" si="0"/>
        <v>2601782</v>
      </c>
      <c r="O10" s="323">
        <f>F10/C10</f>
        <v>1.3504665159994718</v>
      </c>
      <c r="P10" s="323">
        <f>G10/D10</f>
        <v>0.6647104230120724</v>
      </c>
      <c r="Q10" s="323">
        <f aca="true" t="shared" si="1" ref="O10:Q11">H10/E10</f>
        <v>0.9359101285245204</v>
      </c>
    </row>
    <row r="11" spans="1:17" s="186" customFormat="1" ht="24">
      <c r="A11" s="183" t="s">
        <v>7</v>
      </c>
      <c r="B11" s="184" t="s">
        <v>191</v>
      </c>
      <c r="C11" s="384">
        <f>SUM(C12:C113)</f>
        <v>4379293.51244</v>
      </c>
      <c r="D11" s="384">
        <f aca="true" t="shared" si="2" ref="D11:N11">SUM(D12:D113)</f>
        <v>1693502.5124400002</v>
      </c>
      <c r="E11" s="384">
        <f t="shared" si="2"/>
        <v>2685791</v>
      </c>
      <c r="F11" s="384">
        <f t="shared" si="2"/>
        <v>3738830.771415998</v>
      </c>
      <c r="G11" s="384">
        <f t="shared" si="2"/>
        <v>1125688.7714159999</v>
      </c>
      <c r="H11" s="384">
        <f t="shared" si="2"/>
        <v>2513659</v>
      </c>
      <c r="I11" s="384">
        <f t="shared" si="2"/>
        <v>0</v>
      </c>
      <c r="J11" s="384">
        <f t="shared" si="2"/>
        <v>0</v>
      </c>
      <c r="K11" s="384">
        <f t="shared" si="2"/>
        <v>8900</v>
      </c>
      <c r="L11" s="384">
        <f t="shared" si="2"/>
        <v>0</v>
      </c>
      <c r="M11" s="384">
        <f t="shared" si="2"/>
        <v>8900</v>
      </c>
      <c r="N11" s="384">
        <f t="shared" si="2"/>
        <v>90583</v>
      </c>
      <c r="O11" s="185">
        <f t="shared" si="1"/>
        <v>0.8537520403223312</v>
      </c>
      <c r="P11" s="185">
        <f t="shared" si="1"/>
        <v>0.6647104230120724</v>
      </c>
      <c r="Q11" s="185">
        <f t="shared" si="1"/>
        <v>0.9359101285245204</v>
      </c>
    </row>
    <row r="12" spans="1:21" s="195" customFormat="1" ht="18.75" customHeight="1">
      <c r="A12" s="187">
        <v>1</v>
      </c>
      <c r="B12" s="188" t="s">
        <v>358</v>
      </c>
      <c r="C12" s="189">
        <f>D12+E12</f>
        <v>50910</v>
      </c>
      <c r="D12" s="190">
        <v>14000</v>
      </c>
      <c r="E12" s="191">
        <v>36910</v>
      </c>
      <c r="F12" s="189">
        <f>G12+H12+I12+J12+K12+N12</f>
        <v>50776.116500000004</v>
      </c>
      <c r="G12" s="191">
        <v>13872.1165</v>
      </c>
      <c r="H12" s="191">
        <v>36904</v>
      </c>
      <c r="I12" s="188"/>
      <c r="J12" s="188"/>
      <c r="K12" s="190">
        <f>L12+M12</f>
        <v>0</v>
      </c>
      <c r="L12" s="190"/>
      <c r="M12" s="191"/>
      <c r="N12" s="192"/>
      <c r="O12" s="193">
        <f>F12/C12</f>
        <v>0.9973701924965627</v>
      </c>
      <c r="P12" s="193">
        <f>G12/D12</f>
        <v>0.9908654642857143</v>
      </c>
      <c r="Q12" s="193">
        <f>H12/E12</f>
        <v>0.9998374424275264</v>
      </c>
      <c r="R12" s="268"/>
      <c r="S12" s="194"/>
      <c r="T12" s="194"/>
      <c r="U12" s="194"/>
    </row>
    <row r="13" spans="1:21" ht="18.75" customHeight="1">
      <c r="A13" s="196">
        <v>2</v>
      </c>
      <c r="B13" s="328" t="s">
        <v>359</v>
      </c>
      <c r="C13" s="189">
        <f aca="true" t="shared" si="3" ref="C13:C76">D13+E13</f>
        <v>95948.5</v>
      </c>
      <c r="D13" s="191">
        <v>83.5</v>
      </c>
      <c r="E13" s="385">
        <v>95865</v>
      </c>
      <c r="F13" s="189">
        <f aca="true" t="shared" si="4" ref="F13:F76">G13+H13+I13+J13+K13+N13</f>
        <v>103011</v>
      </c>
      <c r="G13" s="190">
        <v>68</v>
      </c>
      <c r="H13" s="385">
        <v>94829</v>
      </c>
      <c r="I13" s="188"/>
      <c r="J13" s="188"/>
      <c r="K13" s="190">
        <f aca="true" t="shared" si="5" ref="K13:K76">L13+M13</f>
        <v>7942</v>
      </c>
      <c r="L13" s="190"/>
      <c r="M13" s="191">
        <v>7942</v>
      </c>
      <c r="N13" s="192">
        <v>172</v>
      </c>
      <c r="O13" s="193">
        <f>F13/C13</f>
        <v>1.073607195526767</v>
      </c>
      <c r="P13" s="193">
        <f>G13/D13</f>
        <v>0.8143712574850299</v>
      </c>
      <c r="Q13" s="193">
        <f aca="true" t="shared" si="6" ref="Q13:Q76">H13/E13</f>
        <v>0.989193136181088</v>
      </c>
      <c r="R13" s="268"/>
      <c r="S13" s="194"/>
      <c r="T13" s="194"/>
      <c r="U13" s="194"/>
    </row>
    <row r="14" spans="1:21" ht="18.75" customHeight="1">
      <c r="A14" s="187">
        <v>3</v>
      </c>
      <c r="B14" s="328" t="s">
        <v>360</v>
      </c>
      <c r="C14" s="189">
        <f t="shared" si="3"/>
        <v>93779</v>
      </c>
      <c r="D14" s="190"/>
      <c r="E14" s="385">
        <v>93779</v>
      </c>
      <c r="F14" s="189">
        <f t="shared" si="4"/>
        <v>92816</v>
      </c>
      <c r="G14" s="190"/>
      <c r="H14" s="385">
        <v>92673</v>
      </c>
      <c r="I14" s="188"/>
      <c r="J14" s="188"/>
      <c r="K14" s="190">
        <f t="shared" si="5"/>
        <v>0</v>
      </c>
      <c r="L14" s="190"/>
      <c r="M14" s="191"/>
      <c r="N14" s="192">
        <v>143</v>
      </c>
      <c r="O14" s="193">
        <f aca="true" t="shared" si="7" ref="O14:P29">F14/C14</f>
        <v>0.9897311764894059</v>
      </c>
      <c r="P14" s="193"/>
      <c r="Q14" s="193">
        <f t="shared" si="6"/>
        <v>0.9882063148466075</v>
      </c>
      <c r="R14" s="268"/>
      <c r="S14" s="194"/>
      <c r="T14" s="194"/>
      <c r="U14" s="194"/>
    </row>
    <row r="15" spans="1:21" ht="15">
      <c r="A15" s="187">
        <v>4</v>
      </c>
      <c r="B15" s="328" t="s">
        <v>276</v>
      </c>
      <c r="C15" s="189">
        <f t="shared" si="3"/>
        <v>11070</v>
      </c>
      <c r="D15" s="190"/>
      <c r="E15" s="385">
        <v>11070</v>
      </c>
      <c r="F15" s="189">
        <f t="shared" si="4"/>
        <v>11070</v>
      </c>
      <c r="G15" s="190"/>
      <c r="H15" s="385">
        <v>11070</v>
      </c>
      <c r="I15" s="188"/>
      <c r="J15" s="188"/>
      <c r="K15" s="190">
        <f t="shared" si="5"/>
        <v>0</v>
      </c>
      <c r="L15" s="190"/>
      <c r="M15" s="191"/>
      <c r="N15" s="192"/>
      <c r="O15" s="193">
        <f t="shared" si="7"/>
        <v>1</v>
      </c>
      <c r="P15" s="193"/>
      <c r="Q15" s="193">
        <f t="shared" si="6"/>
        <v>1</v>
      </c>
      <c r="R15" s="268"/>
      <c r="S15" s="194"/>
      <c r="T15" s="194"/>
      <c r="U15" s="194"/>
    </row>
    <row r="16" spans="1:21" ht="15">
      <c r="A16" s="196">
        <v>5</v>
      </c>
      <c r="B16" s="328" t="s">
        <v>277</v>
      </c>
      <c r="C16" s="189">
        <f t="shared" si="3"/>
        <v>17238</v>
      </c>
      <c r="D16" s="190"/>
      <c r="E16" s="385">
        <v>17238</v>
      </c>
      <c r="F16" s="189">
        <f t="shared" si="4"/>
        <v>16089</v>
      </c>
      <c r="G16" s="190"/>
      <c r="H16" s="385">
        <v>16089</v>
      </c>
      <c r="I16" s="188"/>
      <c r="J16" s="188"/>
      <c r="K16" s="190">
        <f t="shared" si="5"/>
        <v>0</v>
      </c>
      <c r="L16" s="190"/>
      <c r="M16" s="191"/>
      <c r="N16" s="192"/>
      <c r="O16" s="193">
        <f t="shared" si="7"/>
        <v>0.9333449356073791</v>
      </c>
      <c r="P16" s="193"/>
      <c r="Q16" s="193">
        <f t="shared" si="6"/>
        <v>0.9333449356073791</v>
      </c>
      <c r="R16" s="268"/>
      <c r="S16" s="194"/>
      <c r="T16" s="194"/>
      <c r="U16" s="194"/>
    </row>
    <row r="17" spans="1:21" ht="15">
      <c r="A17" s="187">
        <v>6</v>
      </c>
      <c r="B17" s="328" t="s">
        <v>278</v>
      </c>
      <c r="C17" s="189">
        <f t="shared" si="3"/>
        <v>12143</v>
      </c>
      <c r="D17" s="190"/>
      <c r="E17" s="385">
        <v>12143</v>
      </c>
      <c r="F17" s="189">
        <f t="shared" si="4"/>
        <v>12135</v>
      </c>
      <c r="G17" s="190"/>
      <c r="H17" s="385">
        <v>12135</v>
      </c>
      <c r="I17" s="188"/>
      <c r="J17" s="188"/>
      <c r="K17" s="190">
        <f t="shared" si="5"/>
        <v>0</v>
      </c>
      <c r="L17" s="190"/>
      <c r="M17" s="191"/>
      <c r="N17" s="192"/>
      <c r="O17" s="193">
        <f t="shared" si="7"/>
        <v>0.9993411842213621</v>
      </c>
      <c r="P17" s="193"/>
      <c r="Q17" s="193">
        <f t="shared" si="6"/>
        <v>0.9993411842213621</v>
      </c>
      <c r="R17" s="268"/>
      <c r="S17" s="194"/>
      <c r="T17" s="194"/>
      <c r="U17" s="194"/>
    </row>
    <row r="18" spans="1:21" ht="15">
      <c r="A18" s="196">
        <v>7</v>
      </c>
      <c r="B18" s="328" t="s">
        <v>279</v>
      </c>
      <c r="C18" s="189">
        <f t="shared" si="3"/>
        <v>19196</v>
      </c>
      <c r="D18" s="190"/>
      <c r="E18" s="385">
        <v>19196</v>
      </c>
      <c r="F18" s="189">
        <f t="shared" si="4"/>
        <v>19196</v>
      </c>
      <c r="G18" s="190"/>
      <c r="H18" s="385">
        <v>19196</v>
      </c>
      <c r="I18" s="188"/>
      <c r="J18" s="188"/>
      <c r="K18" s="190">
        <f t="shared" si="5"/>
        <v>0</v>
      </c>
      <c r="L18" s="190"/>
      <c r="M18" s="191"/>
      <c r="N18" s="192"/>
      <c r="O18" s="193">
        <f t="shared" si="7"/>
        <v>1</v>
      </c>
      <c r="P18" s="193"/>
      <c r="Q18" s="193">
        <f t="shared" si="6"/>
        <v>1</v>
      </c>
      <c r="R18" s="268"/>
      <c r="S18" s="194"/>
      <c r="T18" s="194"/>
      <c r="U18" s="194"/>
    </row>
    <row r="19" spans="1:21" ht="15">
      <c r="A19" s="187">
        <v>8</v>
      </c>
      <c r="B19" s="328" t="s">
        <v>280</v>
      </c>
      <c r="C19" s="189">
        <f t="shared" si="3"/>
        <v>20007</v>
      </c>
      <c r="D19" s="191">
        <v>10000</v>
      </c>
      <c r="E19" s="385">
        <v>10007</v>
      </c>
      <c r="F19" s="189">
        <f t="shared" si="4"/>
        <v>9522</v>
      </c>
      <c r="G19" s="190"/>
      <c r="H19" s="385">
        <v>9522</v>
      </c>
      <c r="I19" s="188"/>
      <c r="J19" s="188"/>
      <c r="K19" s="190">
        <f t="shared" si="5"/>
        <v>0</v>
      </c>
      <c r="L19" s="190"/>
      <c r="M19" s="191"/>
      <c r="N19" s="192"/>
      <c r="O19" s="193">
        <f t="shared" si="7"/>
        <v>0.47593342330184435</v>
      </c>
      <c r="P19" s="193"/>
      <c r="Q19" s="193">
        <f t="shared" si="6"/>
        <v>0.9515339262516239</v>
      </c>
      <c r="R19" s="268"/>
      <c r="S19" s="194"/>
      <c r="T19" s="194"/>
      <c r="U19" s="194"/>
    </row>
    <row r="20" spans="1:21" ht="15">
      <c r="A20" s="187">
        <v>9</v>
      </c>
      <c r="B20" s="328" t="s">
        <v>281</v>
      </c>
      <c r="C20" s="189">
        <f t="shared" si="3"/>
        <v>57410</v>
      </c>
      <c r="D20" s="190">
        <v>6675</v>
      </c>
      <c r="E20" s="385">
        <v>50735</v>
      </c>
      <c r="F20" s="189">
        <f t="shared" si="4"/>
        <v>56705.453</v>
      </c>
      <c r="G20" s="191">
        <v>6549.453</v>
      </c>
      <c r="H20" s="385">
        <v>50093</v>
      </c>
      <c r="I20" s="188"/>
      <c r="J20" s="188"/>
      <c r="K20" s="190">
        <f t="shared" si="5"/>
        <v>0</v>
      </c>
      <c r="L20" s="190"/>
      <c r="M20" s="191"/>
      <c r="N20" s="192">
        <v>63</v>
      </c>
      <c r="O20" s="193">
        <f t="shared" si="7"/>
        <v>0.9877278000348372</v>
      </c>
      <c r="P20" s="193">
        <f>G20/D20</f>
        <v>0.9811914606741574</v>
      </c>
      <c r="Q20" s="193">
        <f t="shared" si="6"/>
        <v>0.9873460136000788</v>
      </c>
      <c r="R20" s="268"/>
      <c r="S20" s="194"/>
      <c r="T20" s="194"/>
      <c r="U20" s="194"/>
    </row>
    <row r="21" spans="1:21" ht="25.5">
      <c r="A21" s="196">
        <v>10</v>
      </c>
      <c r="B21" s="328" t="s">
        <v>282</v>
      </c>
      <c r="C21" s="189">
        <f t="shared" si="3"/>
        <v>45715</v>
      </c>
      <c r="D21" s="191">
        <v>9000</v>
      </c>
      <c r="E21" s="385">
        <v>36715</v>
      </c>
      <c r="F21" s="189">
        <f t="shared" si="4"/>
        <v>41980</v>
      </c>
      <c r="G21" s="191">
        <v>9000</v>
      </c>
      <c r="H21" s="385">
        <v>30035</v>
      </c>
      <c r="I21" s="188"/>
      <c r="J21" s="188"/>
      <c r="K21" s="190">
        <f t="shared" si="5"/>
        <v>0</v>
      </c>
      <c r="L21" s="190"/>
      <c r="M21" s="191"/>
      <c r="N21" s="192">
        <v>2945</v>
      </c>
      <c r="O21" s="193">
        <f t="shared" si="7"/>
        <v>0.9182981515913814</v>
      </c>
      <c r="P21" s="193">
        <f>G21/D21</f>
        <v>1</v>
      </c>
      <c r="Q21" s="193">
        <f t="shared" si="6"/>
        <v>0.8180580144355168</v>
      </c>
      <c r="R21" s="268"/>
      <c r="S21" s="194"/>
      <c r="T21" s="194"/>
      <c r="U21" s="194"/>
    </row>
    <row r="22" spans="1:21" ht="15">
      <c r="A22" s="187">
        <v>11</v>
      </c>
      <c r="B22" s="328" t="s">
        <v>283</v>
      </c>
      <c r="C22" s="189">
        <f t="shared" si="3"/>
        <v>524509</v>
      </c>
      <c r="D22" s="191">
        <v>6000</v>
      </c>
      <c r="E22" s="385">
        <v>518509</v>
      </c>
      <c r="F22" s="189">
        <f t="shared" si="4"/>
        <v>520778</v>
      </c>
      <c r="G22" s="191">
        <v>6000</v>
      </c>
      <c r="H22" s="385">
        <v>458838</v>
      </c>
      <c r="I22" s="188"/>
      <c r="J22" s="188"/>
      <c r="K22" s="190">
        <f t="shared" si="5"/>
        <v>0</v>
      </c>
      <c r="L22" s="190"/>
      <c r="M22" s="191"/>
      <c r="N22" s="192">
        <v>55940</v>
      </c>
      <c r="O22" s="193">
        <f t="shared" si="7"/>
        <v>0.9928866806861274</v>
      </c>
      <c r="P22" s="193">
        <f>G22/D22</f>
        <v>1</v>
      </c>
      <c r="Q22" s="193">
        <f t="shared" si="6"/>
        <v>0.8849181017108672</v>
      </c>
      <c r="R22" s="268"/>
      <c r="S22" s="194"/>
      <c r="T22" s="194"/>
      <c r="U22" s="194"/>
    </row>
    <row r="23" spans="1:21" ht="25.5">
      <c r="A23" s="196">
        <v>12</v>
      </c>
      <c r="B23" s="328" t="s">
        <v>284</v>
      </c>
      <c r="C23" s="189">
        <f t="shared" si="3"/>
        <v>47571</v>
      </c>
      <c r="D23" s="190">
        <v>25000</v>
      </c>
      <c r="E23" s="385">
        <v>22571</v>
      </c>
      <c r="F23" s="189">
        <f t="shared" si="4"/>
        <v>46605.901</v>
      </c>
      <c r="G23" s="191">
        <v>24035.901</v>
      </c>
      <c r="H23" s="385">
        <v>22570</v>
      </c>
      <c r="I23" s="188"/>
      <c r="J23" s="188"/>
      <c r="K23" s="190">
        <f t="shared" si="5"/>
        <v>0</v>
      </c>
      <c r="L23" s="190"/>
      <c r="M23" s="191"/>
      <c r="N23" s="192"/>
      <c r="O23" s="193">
        <f t="shared" si="7"/>
        <v>0.9797124508629207</v>
      </c>
      <c r="P23" s="193">
        <f>G23/D23</f>
        <v>0.96143604</v>
      </c>
      <c r="Q23" s="193">
        <f t="shared" si="6"/>
        <v>0.9999556953613044</v>
      </c>
      <c r="R23" s="268"/>
      <c r="S23" s="194"/>
      <c r="T23" s="194"/>
      <c r="U23" s="194"/>
    </row>
    <row r="24" spans="1:21" ht="25.5">
      <c r="A24" s="187">
        <v>13</v>
      </c>
      <c r="B24" s="328" t="s">
        <v>285</v>
      </c>
      <c r="C24" s="189">
        <f t="shared" si="3"/>
        <v>36074</v>
      </c>
      <c r="D24" s="191">
        <v>15000</v>
      </c>
      <c r="E24" s="385">
        <v>21074</v>
      </c>
      <c r="F24" s="189">
        <f t="shared" si="4"/>
        <v>35769</v>
      </c>
      <c r="G24" s="191">
        <v>15000</v>
      </c>
      <c r="H24" s="385">
        <v>20769</v>
      </c>
      <c r="I24" s="188"/>
      <c r="J24" s="188"/>
      <c r="K24" s="190">
        <f t="shared" si="5"/>
        <v>0</v>
      </c>
      <c r="L24" s="190"/>
      <c r="M24" s="191"/>
      <c r="N24" s="192"/>
      <c r="O24" s="193">
        <f t="shared" si="7"/>
        <v>0.9915451571769142</v>
      </c>
      <c r="P24" s="193">
        <f>G24/D24</f>
        <v>1</v>
      </c>
      <c r="Q24" s="193">
        <f t="shared" si="6"/>
        <v>0.9855271899022492</v>
      </c>
      <c r="R24" s="268"/>
      <c r="S24" s="194"/>
      <c r="T24" s="194"/>
      <c r="U24" s="194"/>
    </row>
    <row r="25" spans="1:18" ht="25.5">
      <c r="A25" s="187">
        <v>14</v>
      </c>
      <c r="B25" s="328" t="s">
        <v>286</v>
      </c>
      <c r="C25" s="189">
        <f t="shared" si="3"/>
        <v>10892</v>
      </c>
      <c r="D25" s="190"/>
      <c r="E25" s="385">
        <v>10892</v>
      </c>
      <c r="F25" s="189">
        <f t="shared" si="4"/>
        <v>10892</v>
      </c>
      <c r="G25" s="190"/>
      <c r="H25" s="385">
        <v>10892</v>
      </c>
      <c r="I25" s="188"/>
      <c r="J25" s="188"/>
      <c r="K25" s="190">
        <f t="shared" si="5"/>
        <v>0</v>
      </c>
      <c r="L25" s="190"/>
      <c r="M25" s="191"/>
      <c r="N25" s="192"/>
      <c r="O25" s="193">
        <f t="shared" si="7"/>
        <v>1</v>
      </c>
      <c r="P25" s="193"/>
      <c r="Q25" s="193">
        <f t="shared" si="6"/>
        <v>1</v>
      </c>
      <c r="R25" s="268"/>
    </row>
    <row r="26" spans="1:21" ht="15">
      <c r="A26" s="196">
        <v>15</v>
      </c>
      <c r="B26" s="328" t="s">
        <v>287</v>
      </c>
      <c r="C26" s="189">
        <f t="shared" si="3"/>
        <v>13714</v>
      </c>
      <c r="D26" s="191">
        <v>2000</v>
      </c>
      <c r="E26" s="385">
        <v>11714</v>
      </c>
      <c r="F26" s="189">
        <f t="shared" si="4"/>
        <v>12748</v>
      </c>
      <c r="G26" s="191">
        <v>2000</v>
      </c>
      <c r="H26" s="385">
        <v>10748</v>
      </c>
      <c r="I26" s="188"/>
      <c r="J26" s="188"/>
      <c r="K26" s="190">
        <f t="shared" si="5"/>
        <v>0</v>
      </c>
      <c r="L26" s="190"/>
      <c r="M26" s="191"/>
      <c r="N26" s="192"/>
      <c r="O26" s="193">
        <f t="shared" si="7"/>
        <v>0.9295610325215109</v>
      </c>
      <c r="P26" s="193">
        <f>G26/D26</f>
        <v>1</v>
      </c>
      <c r="Q26" s="193">
        <f t="shared" si="6"/>
        <v>0.9175345740140003</v>
      </c>
      <c r="R26" s="268"/>
      <c r="S26" s="194"/>
      <c r="T26" s="194"/>
      <c r="U26" s="194"/>
    </row>
    <row r="27" spans="1:21" ht="15">
      <c r="A27" s="187">
        <v>16</v>
      </c>
      <c r="B27" s="328" t="s">
        <v>288</v>
      </c>
      <c r="C27" s="189">
        <f t="shared" si="3"/>
        <v>880925</v>
      </c>
      <c r="D27" s="190"/>
      <c r="E27" s="385">
        <v>880925</v>
      </c>
      <c r="F27" s="189">
        <f t="shared" si="4"/>
        <v>818735</v>
      </c>
      <c r="G27" s="386"/>
      <c r="H27" s="385">
        <v>790770</v>
      </c>
      <c r="I27" s="386"/>
      <c r="J27" s="386"/>
      <c r="K27" s="190">
        <f t="shared" si="5"/>
        <v>0</v>
      </c>
      <c r="L27" s="190"/>
      <c r="M27" s="191"/>
      <c r="N27" s="386">
        <v>27965</v>
      </c>
      <c r="O27" s="193">
        <f t="shared" si="7"/>
        <v>0.9294037517382298</v>
      </c>
      <c r="P27" s="193"/>
      <c r="Q27" s="193">
        <f t="shared" si="6"/>
        <v>0.897658711013991</v>
      </c>
      <c r="R27" s="268"/>
      <c r="S27" s="194"/>
      <c r="T27" s="194"/>
      <c r="U27" s="194"/>
    </row>
    <row r="28" spans="1:21" ht="25.5">
      <c r="A28" s="196">
        <v>17</v>
      </c>
      <c r="B28" s="328" t="s">
        <v>289</v>
      </c>
      <c r="C28" s="189">
        <f t="shared" si="3"/>
        <v>157639</v>
      </c>
      <c r="D28" s="191">
        <v>684</v>
      </c>
      <c r="E28" s="385">
        <v>156955</v>
      </c>
      <c r="F28" s="189">
        <f t="shared" si="4"/>
        <v>156101</v>
      </c>
      <c r="G28" s="189"/>
      <c r="H28" s="385">
        <v>156101</v>
      </c>
      <c r="I28" s="198"/>
      <c r="J28" s="189"/>
      <c r="K28" s="190">
        <f t="shared" si="5"/>
        <v>0</v>
      </c>
      <c r="L28" s="191"/>
      <c r="M28" s="191"/>
      <c r="N28" s="198"/>
      <c r="O28" s="193">
        <f t="shared" si="7"/>
        <v>0.9902435311058811</v>
      </c>
      <c r="P28" s="193">
        <f>G28/D28</f>
        <v>0</v>
      </c>
      <c r="Q28" s="193">
        <f t="shared" si="6"/>
        <v>0.9945589500175209</v>
      </c>
      <c r="R28" s="268"/>
      <c r="S28" s="194"/>
      <c r="T28" s="194"/>
      <c r="U28" s="194"/>
    </row>
    <row r="29" spans="1:21" ht="25.5">
      <c r="A29" s="187">
        <v>18</v>
      </c>
      <c r="B29" s="328" t="s">
        <v>290</v>
      </c>
      <c r="C29" s="189">
        <f t="shared" si="3"/>
        <v>25912</v>
      </c>
      <c r="D29" s="191"/>
      <c r="E29" s="385">
        <v>25912</v>
      </c>
      <c r="F29" s="189">
        <f t="shared" si="4"/>
        <v>25810</v>
      </c>
      <c r="G29" s="189"/>
      <c r="H29" s="385">
        <v>25810</v>
      </c>
      <c r="I29" s="198"/>
      <c r="J29" s="197"/>
      <c r="K29" s="190">
        <f t="shared" si="5"/>
        <v>0</v>
      </c>
      <c r="L29" s="191"/>
      <c r="M29" s="191"/>
      <c r="N29" s="198"/>
      <c r="O29" s="193">
        <f t="shared" si="7"/>
        <v>0.9960635998765051</v>
      </c>
      <c r="P29" s="193"/>
      <c r="Q29" s="193">
        <f t="shared" si="6"/>
        <v>0.9960635998765051</v>
      </c>
      <c r="R29" s="268"/>
      <c r="S29" s="194"/>
      <c r="T29" s="194"/>
      <c r="U29" s="194"/>
    </row>
    <row r="30" spans="1:21" ht="25.5">
      <c r="A30" s="187">
        <v>19</v>
      </c>
      <c r="B30" s="328" t="s">
        <v>291</v>
      </c>
      <c r="C30" s="189">
        <f t="shared" si="3"/>
        <v>225902.101</v>
      </c>
      <c r="D30" s="191">
        <v>3754.101</v>
      </c>
      <c r="E30" s="385">
        <v>222148</v>
      </c>
      <c r="F30" s="189">
        <f t="shared" si="4"/>
        <v>224749</v>
      </c>
      <c r="G30" s="189">
        <v>3021</v>
      </c>
      <c r="H30" s="385">
        <v>220782</v>
      </c>
      <c r="I30" s="198"/>
      <c r="J30" s="197"/>
      <c r="K30" s="190">
        <f t="shared" si="5"/>
        <v>0</v>
      </c>
      <c r="L30" s="191"/>
      <c r="M30" s="191"/>
      <c r="N30" s="198">
        <v>946</v>
      </c>
      <c r="O30" s="193">
        <f aca="true" t="shared" si="8" ref="O30:P45">F30/C30</f>
        <v>0.9948955720425106</v>
      </c>
      <c r="P30" s="193">
        <f>G30/D30</f>
        <v>0.8047199582536538</v>
      </c>
      <c r="Q30" s="193">
        <f t="shared" si="6"/>
        <v>0.9938509462160362</v>
      </c>
      <c r="R30" s="268"/>
      <c r="S30" s="194"/>
      <c r="T30" s="194"/>
      <c r="U30" s="194"/>
    </row>
    <row r="31" spans="1:21" ht="25.5">
      <c r="A31" s="196">
        <v>20</v>
      </c>
      <c r="B31" s="328" t="s">
        <v>292</v>
      </c>
      <c r="C31" s="189">
        <f t="shared" si="3"/>
        <v>42675</v>
      </c>
      <c r="D31" s="191"/>
      <c r="E31" s="385">
        <v>42675</v>
      </c>
      <c r="F31" s="189">
        <f t="shared" si="4"/>
        <v>42063</v>
      </c>
      <c r="G31" s="189"/>
      <c r="H31" s="385">
        <v>41021</v>
      </c>
      <c r="I31" s="198"/>
      <c r="J31" s="197"/>
      <c r="K31" s="190">
        <f t="shared" si="5"/>
        <v>0</v>
      </c>
      <c r="L31" s="191"/>
      <c r="M31" s="191"/>
      <c r="N31" s="198">
        <v>1042</v>
      </c>
      <c r="O31" s="193">
        <f t="shared" si="8"/>
        <v>0.9856590509666081</v>
      </c>
      <c r="P31" s="193"/>
      <c r="Q31" s="193">
        <f t="shared" si="6"/>
        <v>0.9612419449326304</v>
      </c>
      <c r="R31" s="268"/>
      <c r="S31" s="194"/>
      <c r="T31" s="194"/>
      <c r="U31" s="194"/>
    </row>
    <row r="32" spans="1:21" ht="25.5">
      <c r="A32" s="187">
        <v>21</v>
      </c>
      <c r="B32" s="328" t="s">
        <v>293</v>
      </c>
      <c r="C32" s="189">
        <f t="shared" si="3"/>
        <v>19005</v>
      </c>
      <c r="D32" s="191"/>
      <c r="E32" s="385">
        <v>19005</v>
      </c>
      <c r="F32" s="189">
        <f t="shared" si="4"/>
        <v>19005</v>
      </c>
      <c r="G32" s="189"/>
      <c r="H32" s="385">
        <v>17909</v>
      </c>
      <c r="I32" s="198"/>
      <c r="J32" s="197"/>
      <c r="K32" s="190">
        <f t="shared" si="5"/>
        <v>0</v>
      </c>
      <c r="L32" s="191"/>
      <c r="M32" s="191"/>
      <c r="N32" s="198">
        <v>1096</v>
      </c>
      <c r="O32" s="193">
        <f t="shared" si="8"/>
        <v>1</v>
      </c>
      <c r="P32" s="193"/>
      <c r="Q32" s="193">
        <f t="shared" si="6"/>
        <v>0.9423309655353854</v>
      </c>
      <c r="R32" s="268"/>
      <c r="S32" s="194"/>
      <c r="T32" s="194"/>
      <c r="U32" s="194"/>
    </row>
    <row r="33" spans="1:21" ht="15">
      <c r="A33" s="196">
        <v>22</v>
      </c>
      <c r="B33" s="328" t="s">
        <v>294</v>
      </c>
      <c r="C33" s="189">
        <f t="shared" si="3"/>
        <v>12126</v>
      </c>
      <c r="D33" s="191"/>
      <c r="E33" s="385">
        <v>12126</v>
      </c>
      <c r="F33" s="189">
        <f t="shared" si="4"/>
        <v>12086</v>
      </c>
      <c r="G33" s="189"/>
      <c r="H33" s="385">
        <v>11957</v>
      </c>
      <c r="I33" s="198"/>
      <c r="J33" s="197"/>
      <c r="K33" s="190">
        <f t="shared" si="5"/>
        <v>0</v>
      </c>
      <c r="L33" s="191"/>
      <c r="M33" s="191"/>
      <c r="N33" s="198">
        <v>129</v>
      </c>
      <c r="O33" s="193">
        <f t="shared" si="8"/>
        <v>0.9967013029853208</v>
      </c>
      <c r="P33" s="193"/>
      <c r="Q33" s="193">
        <f t="shared" si="6"/>
        <v>0.9860630051129804</v>
      </c>
      <c r="R33" s="268"/>
      <c r="S33" s="194"/>
      <c r="T33" s="194"/>
      <c r="U33" s="194"/>
    </row>
    <row r="34" spans="1:21" ht="15">
      <c r="A34" s="187">
        <v>23</v>
      </c>
      <c r="B34" s="328" t="s">
        <v>295</v>
      </c>
      <c r="C34" s="189">
        <f t="shared" si="3"/>
        <v>34384</v>
      </c>
      <c r="D34" s="191"/>
      <c r="E34" s="385">
        <v>34384</v>
      </c>
      <c r="F34" s="189">
        <f t="shared" si="4"/>
        <v>33207</v>
      </c>
      <c r="G34" s="189"/>
      <c r="H34" s="385">
        <v>33207</v>
      </c>
      <c r="I34" s="198"/>
      <c r="J34" s="197"/>
      <c r="K34" s="190">
        <f t="shared" si="5"/>
        <v>0</v>
      </c>
      <c r="L34" s="191"/>
      <c r="M34" s="191"/>
      <c r="N34" s="198"/>
      <c r="O34" s="193">
        <f t="shared" si="8"/>
        <v>0.9657689623080502</v>
      </c>
      <c r="P34" s="193"/>
      <c r="Q34" s="193">
        <f t="shared" si="6"/>
        <v>0.9657689623080502</v>
      </c>
      <c r="R34" s="268"/>
      <c r="S34" s="194"/>
      <c r="T34" s="194"/>
      <c r="U34" s="194"/>
    </row>
    <row r="35" spans="1:21" ht="25.5">
      <c r="A35" s="187">
        <v>24</v>
      </c>
      <c r="B35" s="328" t="s">
        <v>296</v>
      </c>
      <c r="C35" s="189">
        <f t="shared" si="3"/>
        <v>1100</v>
      </c>
      <c r="D35" s="191"/>
      <c r="E35" s="385">
        <v>1100</v>
      </c>
      <c r="F35" s="189">
        <f t="shared" si="4"/>
        <v>1100</v>
      </c>
      <c r="G35" s="189"/>
      <c r="H35" s="385">
        <v>1100</v>
      </c>
      <c r="I35" s="198"/>
      <c r="J35" s="197"/>
      <c r="K35" s="190">
        <f t="shared" si="5"/>
        <v>0</v>
      </c>
      <c r="L35" s="191"/>
      <c r="M35" s="191"/>
      <c r="N35" s="198"/>
      <c r="O35" s="193">
        <f t="shared" si="8"/>
        <v>1</v>
      </c>
      <c r="P35" s="193"/>
      <c r="Q35" s="193">
        <f t="shared" si="6"/>
        <v>1</v>
      </c>
      <c r="R35" s="268"/>
      <c r="S35" s="194"/>
      <c r="T35" s="194"/>
      <c r="U35" s="194"/>
    </row>
    <row r="36" spans="1:21" ht="25.5">
      <c r="A36" s="196">
        <v>25</v>
      </c>
      <c r="B36" s="328" t="s">
        <v>297</v>
      </c>
      <c r="C36" s="189">
        <f t="shared" si="3"/>
        <v>3105</v>
      </c>
      <c r="D36" s="191"/>
      <c r="E36" s="385">
        <v>3105</v>
      </c>
      <c r="F36" s="189">
        <f t="shared" si="4"/>
        <v>3501</v>
      </c>
      <c r="G36" s="189"/>
      <c r="H36" s="385">
        <v>3105</v>
      </c>
      <c r="I36" s="198"/>
      <c r="J36" s="197"/>
      <c r="K36" s="190">
        <f t="shared" si="5"/>
        <v>396</v>
      </c>
      <c r="L36" s="191"/>
      <c r="M36" s="191">
        <v>396</v>
      </c>
      <c r="N36" s="198"/>
      <c r="O36" s="193">
        <f t="shared" si="8"/>
        <v>1.127536231884058</v>
      </c>
      <c r="P36" s="193"/>
      <c r="Q36" s="193">
        <f t="shared" si="6"/>
        <v>1</v>
      </c>
      <c r="R36" s="268"/>
      <c r="S36" s="194"/>
      <c r="T36" s="194"/>
      <c r="U36" s="194"/>
    </row>
    <row r="37" spans="1:21" ht="25.5">
      <c r="A37" s="187">
        <v>26</v>
      </c>
      <c r="B37" s="328" t="s">
        <v>298</v>
      </c>
      <c r="C37" s="189">
        <f t="shared" si="3"/>
        <v>5194.417252</v>
      </c>
      <c r="D37" s="191">
        <v>233.417252</v>
      </c>
      <c r="E37" s="385">
        <v>4961</v>
      </c>
      <c r="F37" s="189">
        <f t="shared" si="4"/>
        <v>5194.417252</v>
      </c>
      <c r="G37" s="191">
        <v>233.417252</v>
      </c>
      <c r="H37" s="385">
        <v>4961</v>
      </c>
      <c r="I37" s="198"/>
      <c r="J37" s="197"/>
      <c r="K37" s="190">
        <f t="shared" si="5"/>
        <v>0</v>
      </c>
      <c r="L37" s="191"/>
      <c r="M37" s="191"/>
      <c r="N37" s="198"/>
      <c r="O37" s="193">
        <f t="shared" si="8"/>
        <v>1</v>
      </c>
      <c r="P37" s="193">
        <f>G37/D37</f>
        <v>1</v>
      </c>
      <c r="Q37" s="193">
        <f t="shared" si="6"/>
        <v>1</v>
      </c>
      <c r="R37" s="268"/>
      <c r="S37" s="194"/>
      <c r="T37" s="194"/>
      <c r="U37" s="194"/>
    </row>
    <row r="38" spans="1:18" ht="25.5">
      <c r="A38" s="196">
        <v>27</v>
      </c>
      <c r="B38" s="328" t="s">
        <v>299</v>
      </c>
      <c r="C38" s="189">
        <f t="shared" si="3"/>
        <v>11178</v>
      </c>
      <c r="D38" s="191"/>
      <c r="E38" s="385">
        <v>11178</v>
      </c>
      <c r="F38" s="189">
        <f t="shared" si="4"/>
        <v>11178</v>
      </c>
      <c r="G38" s="189"/>
      <c r="H38" s="385">
        <v>11178</v>
      </c>
      <c r="I38" s="198"/>
      <c r="J38" s="197"/>
      <c r="K38" s="190">
        <f t="shared" si="5"/>
        <v>0</v>
      </c>
      <c r="L38" s="191"/>
      <c r="M38" s="191"/>
      <c r="N38" s="198"/>
      <c r="O38" s="193">
        <f t="shared" si="8"/>
        <v>1</v>
      </c>
      <c r="P38" s="193"/>
      <c r="Q38" s="193">
        <f t="shared" si="6"/>
        <v>1</v>
      </c>
      <c r="R38" s="268"/>
    </row>
    <row r="39" spans="1:21" ht="15">
      <c r="A39" s="187">
        <v>28</v>
      </c>
      <c r="B39" s="328" t="s">
        <v>300</v>
      </c>
      <c r="C39" s="189">
        <f t="shared" si="3"/>
        <v>7228</v>
      </c>
      <c r="D39" s="191"/>
      <c r="E39" s="385">
        <v>7228</v>
      </c>
      <c r="F39" s="189">
        <f t="shared" si="4"/>
        <v>7228</v>
      </c>
      <c r="G39" s="189"/>
      <c r="H39" s="385">
        <v>7228</v>
      </c>
      <c r="I39" s="198"/>
      <c r="J39" s="197"/>
      <c r="K39" s="190">
        <f t="shared" si="5"/>
        <v>0</v>
      </c>
      <c r="L39" s="191"/>
      <c r="M39" s="191"/>
      <c r="N39" s="198"/>
      <c r="O39" s="193">
        <f t="shared" si="8"/>
        <v>1</v>
      </c>
      <c r="P39" s="193"/>
      <c r="Q39" s="193">
        <f t="shared" si="6"/>
        <v>1</v>
      </c>
      <c r="R39" s="268"/>
      <c r="S39" s="194"/>
      <c r="T39" s="194"/>
      <c r="U39" s="194"/>
    </row>
    <row r="40" spans="1:21" ht="15">
      <c r="A40" s="187">
        <v>29</v>
      </c>
      <c r="B40" s="328" t="s">
        <v>301</v>
      </c>
      <c r="C40" s="189">
        <f t="shared" si="3"/>
        <v>6714</v>
      </c>
      <c r="D40" s="191"/>
      <c r="E40" s="385">
        <v>6714</v>
      </c>
      <c r="F40" s="189">
        <f t="shared" si="4"/>
        <v>6695</v>
      </c>
      <c r="G40" s="189"/>
      <c r="H40" s="385">
        <v>6695</v>
      </c>
      <c r="I40" s="198"/>
      <c r="J40" s="189"/>
      <c r="K40" s="190">
        <f t="shared" si="5"/>
        <v>0</v>
      </c>
      <c r="L40" s="191"/>
      <c r="M40" s="191"/>
      <c r="N40" s="198"/>
      <c r="O40" s="193">
        <f t="shared" si="8"/>
        <v>0.997170092344355</v>
      </c>
      <c r="P40" s="193"/>
      <c r="Q40" s="193">
        <f t="shared" si="6"/>
        <v>0.997170092344355</v>
      </c>
      <c r="R40" s="268"/>
      <c r="S40" s="194"/>
      <c r="T40" s="194"/>
      <c r="U40" s="194"/>
    </row>
    <row r="41" spans="1:18" ht="15">
      <c r="A41" s="196">
        <v>30</v>
      </c>
      <c r="B41" s="328" t="s">
        <v>302</v>
      </c>
      <c r="C41" s="189">
        <f t="shared" si="3"/>
        <v>6872</v>
      </c>
      <c r="D41" s="191"/>
      <c r="E41" s="385">
        <v>6872</v>
      </c>
      <c r="F41" s="189">
        <f t="shared" si="4"/>
        <v>7434</v>
      </c>
      <c r="G41" s="189"/>
      <c r="H41" s="385">
        <v>6730</v>
      </c>
      <c r="I41" s="198"/>
      <c r="J41" s="197"/>
      <c r="K41" s="190">
        <f t="shared" si="5"/>
        <v>562</v>
      </c>
      <c r="L41" s="191"/>
      <c r="M41" s="191">
        <v>562</v>
      </c>
      <c r="N41" s="198">
        <v>142</v>
      </c>
      <c r="O41" s="193">
        <f t="shared" si="8"/>
        <v>1.0817811408614668</v>
      </c>
      <c r="P41" s="193"/>
      <c r="Q41" s="193">
        <f t="shared" si="6"/>
        <v>0.979336437718277</v>
      </c>
      <c r="R41" s="268"/>
    </row>
    <row r="42" spans="1:18" ht="15">
      <c r="A42" s="187">
        <v>31</v>
      </c>
      <c r="B42" s="328" t="s">
        <v>303</v>
      </c>
      <c r="C42" s="189">
        <f t="shared" si="3"/>
        <v>3162</v>
      </c>
      <c r="D42" s="191"/>
      <c r="E42" s="385">
        <v>3162</v>
      </c>
      <c r="F42" s="189">
        <f t="shared" si="4"/>
        <v>3162</v>
      </c>
      <c r="G42" s="189"/>
      <c r="H42" s="385">
        <v>3162</v>
      </c>
      <c r="I42" s="198"/>
      <c r="J42" s="197"/>
      <c r="K42" s="190">
        <f t="shared" si="5"/>
        <v>0</v>
      </c>
      <c r="L42" s="191"/>
      <c r="M42" s="191"/>
      <c r="N42" s="198"/>
      <c r="O42" s="193">
        <f t="shared" si="8"/>
        <v>1</v>
      </c>
      <c r="P42" s="193"/>
      <c r="Q42" s="193">
        <f t="shared" si="6"/>
        <v>1</v>
      </c>
      <c r="R42" s="268"/>
    </row>
    <row r="43" spans="1:21" ht="15">
      <c r="A43" s="196">
        <v>32</v>
      </c>
      <c r="B43" s="328" t="s">
        <v>304</v>
      </c>
      <c r="C43" s="189">
        <f t="shared" si="3"/>
        <v>852</v>
      </c>
      <c r="D43" s="191"/>
      <c r="E43" s="387">
        <v>852</v>
      </c>
      <c r="F43" s="189">
        <f t="shared" si="4"/>
        <v>852</v>
      </c>
      <c r="G43" s="189"/>
      <c r="H43" s="387">
        <v>852</v>
      </c>
      <c r="I43" s="198"/>
      <c r="J43" s="197"/>
      <c r="K43" s="190">
        <f t="shared" si="5"/>
        <v>0</v>
      </c>
      <c r="L43" s="191"/>
      <c r="M43" s="191"/>
      <c r="N43" s="198"/>
      <c r="O43" s="193">
        <f t="shared" si="8"/>
        <v>1</v>
      </c>
      <c r="P43" s="193"/>
      <c r="Q43" s="193">
        <f t="shared" si="6"/>
        <v>1</v>
      </c>
      <c r="R43" s="268"/>
      <c r="S43" s="194"/>
      <c r="T43" s="194"/>
      <c r="U43" s="194"/>
    </row>
    <row r="44" spans="1:21" ht="15">
      <c r="A44" s="187">
        <v>33</v>
      </c>
      <c r="B44" s="328" t="s">
        <v>305</v>
      </c>
      <c r="C44" s="189">
        <f t="shared" si="3"/>
        <v>569</v>
      </c>
      <c r="D44" s="191"/>
      <c r="E44" s="387">
        <v>569</v>
      </c>
      <c r="F44" s="189">
        <f t="shared" si="4"/>
        <v>569</v>
      </c>
      <c r="G44" s="189"/>
      <c r="H44" s="387">
        <v>569</v>
      </c>
      <c r="I44" s="198"/>
      <c r="J44" s="197"/>
      <c r="K44" s="190">
        <f t="shared" si="5"/>
        <v>0</v>
      </c>
      <c r="L44" s="191"/>
      <c r="M44" s="191"/>
      <c r="N44" s="198"/>
      <c r="O44" s="193">
        <f t="shared" si="8"/>
        <v>1</v>
      </c>
      <c r="P44" s="193"/>
      <c r="Q44" s="193">
        <f t="shared" si="6"/>
        <v>1</v>
      </c>
      <c r="R44" s="268"/>
      <c r="S44" s="194"/>
      <c r="T44" s="194"/>
      <c r="U44" s="194"/>
    </row>
    <row r="45" spans="1:18" ht="15">
      <c r="A45" s="187">
        <v>34</v>
      </c>
      <c r="B45" s="328" t="s">
        <v>306</v>
      </c>
      <c r="C45" s="189">
        <f t="shared" si="3"/>
        <v>887</v>
      </c>
      <c r="D45" s="191"/>
      <c r="E45" s="387">
        <v>887</v>
      </c>
      <c r="F45" s="189">
        <f t="shared" si="4"/>
        <v>887</v>
      </c>
      <c r="G45" s="189"/>
      <c r="H45" s="387">
        <v>887</v>
      </c>
      <c r="I45" s="198"/>
      <c r="J45" s="197"/>
      <c r="K45" s="190">
        <f t="shared" si="5"/>
        <v>0</v>
      </c>
      <c r="L45" s="191"/>
      <c r="M45" s="191"/>
      <c r="N45" s="198"/>
      <c r="O45" s="193">
        <f t="shared" si="8"/>
        <v>1</v>
      </c>
      <c r="P45" s="193"/>
      <c r="Q45" s="193">
        <f t="shared" si="6"/>
        <v>1</v>
      </c>
      <c r="R45" s="268"/>
    </row>
    <row r="46" spans="1:21" ht="15">
      <c r="A46" s="196">
        <v>35</v>
      </c>
      <c r="B46" s="328" t="s">
        <v>307</v>
      </c>
      <c r="C46" s="189">
        <f t="shared" si="3"/>
        <v>3278</v>
      </c>
      <c r="D46" s="191"/>
      <c r="E46" s="385">
        <v>3278</v>
      </c>
      <c r="F46" s="189">
        <f t="shared" si="4"/>
        <v>3233</v>
      </c>
      <c r="G46" s="189"/>
      <c r="H46" s="385">
        <v>3233</v>
      </c>
      <c r="I46" s="198"/>
      <c r="J46" s="197"/>
      <c r="K46" s="190">
        <f t="shared" si="5"/>
        <v>0</v>
      </c>
      <c r="L46" s="191"/>
      <c r="M46" s="191"/>
      <c r="N46" s="198"/>
      <c r="O46" s="193">
        <f>F46/C46</f>
        <v>0.9862721171446004</v>
      </c>
      <c r="P46" s="193"/>
      <c r="Q46" s="193">
        <f t="shared" si="6"/>
        <v>0.9862721171446004</v>
      </c>
      <c r="R46" s="268"/>
      <c r="S46" s="194"/>
      <c r="T46" s="194"/>
      <c r="U46" s="194"/>
    </row>
    <row r="47" spans="1:21" ht="15">
      <c r="A47" s="187">
        <v>36</v>
      </c>
      <c r="B47" s="328" t="s">
        <v>308</v>
      </c>
      <c r="C47" s="189">
        <f t="shared" si="3"/>
        <v>546</v>
      </c>
      <c r="D47" s="191"/>
      <c r="E47" s="387">
        <v>546</v>
      </c>
      <c r="F47" s="189">
        <f t="shared" si="4"/>
        <v>546</v>
      </c>
      <c r="G47" s="189"/>
      <c r="H47" s="387">
        <v>546</v>
      </c>
      <c r="I47" s="198"/>
      <c r="J47" s="189"/>
      <c r="K47" s="190">
        <f t="shared" si="5"/>
        <v>0</v>
      </c>
      <c r="L47" s="191"/>
      <c r="M47" s="191"/>
      <c r="N47" s="198"/>
      <c r="O47" s="193">
        <f>F47/C47</f>
        <v>1</v>
      </c>
      <c r="P47" s="193"/>
      <c r="Q47" s="193">
        <f t="shared" si="6"/>
        <v>1</v>
      </c>
      <c r="R47" s="268"/>
      <c r="S47" s="194"/>
      <c r="T47" s="194"/>
      <c r="U47" s="194"/>
    </row>
    <row r="48" spans="1:18" ht="25.5">
      <c r="A48" s="196">
        <v>37</v>
      </c>
      <c r="B48" s="328" t="s">
        <v>309</v>
      </c>
      <c r="C48" s="189">
        <f t="shared" si="3"/>
        <v>3162</v>
      </c>
      <c r="D48" s="191"/>
      <c r="E48" s="385">
        <v>3162</v>
      </c>
      <c r="F48" s="189">
        <f t="shared" si="4"/>
        <v>3162</v>
      </c>
      <c r="G48" s="189"/>
      <c r="H48" s="385">
        <v>3162</v>
      </c>
      <c r="I48" s="198"/>
      <c r="J48" s="189"/>
      <c r="K48" s="190">
        <f t="shared" si="5"/>
        <v>0</v>
      </c>
      <c r="L48" s="191"/>
      <c r="M48" s="191"/>
      <c r="N48" s="198"/>
      <c r="O48" s="193">
        <f>F48/C48</f>
        <v>1</v>
      </c>
      <c r="P48" s="193"/>
      <c r="Q48" s="193">
        <f t="shared" si="6"/>
        <v>1</v>
      </c>
      <c r="R48" s="268"/>
    </row>
    <row r="49" spans="1:18" ht="25.5">
      <c r="A49" s="187">
        <v>38</v>
      </c>
      <c r="B49" s="328" t="s">
        <v>310</v>
      </c>
      <c r="C49" s="189">
        <f t="shared" si="3"/>
        <v>6674</v>
      </c>
      <c r="D49" s="191"/>
      <c r="E49" s="385">
        <v>6674</v>
      </c>
      <c r="F49" s="189">
        <f t="shared" si="4"/>
        <v>6400</v>
      </c>
      <c r="G49" s="189"/>
      <c r="H49" s="385">
        <v>6400</v>
      </c>
      <c r="I49" s="198"/>
      <c r="J49" s="189"/>
      <c r="K49" s="190">
        <f t="shared" si="5"/>
        <v>0</v>
      </c>
      <c r="L49" s="191"/>
      <c r="M49" s="191"/>
      <c r="N49" s="198"/>
      <c r="O49" s="193">
        <f>F49/C49</f>
        <v>0.958945160323644</v>
      </c>
      <c r="P49" s="193"/>
      <c r="Q49" s="193">
        <f t="shared" si="6"/>
        <v>0.958945160323644</v>
      </c>
      <c r="R49" s="268"/>
    </row>
    <row r="50" spans="1:21" ht="25.5">
      <c r="A50" s="187">
        <v>39</v>
      </c>
      <c r="B50" s="328" t="s">
        <v>311</v>
      </c>
      <c r="C50" s="189">
        <f t="shared" si="3"/>
        <v>311</v>
      </c>
      <c r="D50" s="191"/>
      <c r="E50" s="387">
        <v>311</v>
      </c>
      <c r="F50" s="189">
        <f t="shared" si="4"/>
        <v>311</v>
      </c>
      <c r="G50" s="189"/>
      <c r="H50" s="387">
        <v>311</v>
      </c>
      <c r="I50" s="198"/>
      <c r="J50" s="189"/>
      <c r="K50" s="190">
        <f t="shared" si="5"/>
        <v>0</v>
      </c>
      <c r="L50" s="191"/>
      <c r="M50" s="191"/>
      <c r="N50" s="198"/>
      <c r="O50" s="193">
        <f>F50/C50</f>
        <v>1</v>
      </c>
      <c r="P50" s="193"/>
      <c r="Q50" s="193">
        <f t="shared" si="6"/>
        <v>1</v>
      </c>
      <c r="R50" s="268"/>
      <c r="S50" s="194"/>
      <c r="T50" s="194"/>
      <c r="U50" s="194"/>
    </row>
    <row r="51" spans="1:21" ht="25.5">
      <c r="A51" s="196">
        <v>40</v>
      </c>
      <c r="B51" s="328" t="s">
        <v>312</v>
      </c>
      <c r="C51" s="189">
        <f t="shared" si="3"/>
        <v>1076</v>
      </c>
      <c r="D51" s="191"/>
      <c r="E51" s="385">
        <v>1076</v>
      </c>
      <c r="F51" s="189">
        <f t="shared" si="4"/>
        <v>1076</v>
      </c>
      <c r="G51" s="189"/>
      <c r="H51" s="385">
        <v>1076</v>
      </c>
      <c r="I51" s="198"/>
      <c r="J51" s="189"/>
      <c r="K51" s="190">
        <f t="shared" si="5"/>
        <v>0</v>
      </c>
      <c r="L51" s="191"/>
      <c r="M51" s="191"/>
      <c r="N51" s="198"/>
      <c r="O51" s="193">
        <f>F51/C51</f>
        <v>1</v>
      </c>
      <c r="P51" s="193"/>
      <c r="Q51" s="193">
        <f t="shared" si="6"/>
        <v>1</v>
      </c>
      <c r="R51" s="268"/>
      <c r="S51" s="194"/>
      <c r="T51" s="194"/>
      <c r="U51" s="194"/>
    </row>
    <row r="52" spans="1:21" ht="25.5">
      <c r="A52" s="187">
        <v>41</v>
      </c>
      <c r="B52" s="328" t="s">
        <v>313</v>
      </c>
      <c r="C52" s="189">
        <f t="shared" si="3"/>
        <v>2529</v>
      </c>
      <c r="D52" s="191"/>
      <c r="E52" s="385">
        <v>2529</v>
      </c>
      <c r="F52" s="189">
        <f t="shared" si="4"/>
        <v>2529</v>
      </c>
      <c r="G52" s="189"/>
      <c r="H52" s="385">
        <v>2529</v>
      </c>
      <c r="I52" s="198"/>
      <c r="J52" s="189"/>
      <c r="K52" s="190">
        <f t="shared" si="5"/>
        <v>0</v>
      </c>
      <c r="L52" s="191"/>
      <c r="M52" s="191"/>
      <c r="N52" s="198"/>
      <c r="O52" s="193">
        <f>F52/C52</f>
        <v>1</v>
      </c>
      <c r="P52" s="193"/>
      <c r="Q52" s="193">
        <f t="shared" si="6"/>
        <v>1</v>
      </c>
      <c r="R52" s="268"/>
      <c r="S52" s="194"/>
      <c r="T52" s="194"/>
      <c r="U52" s="194"/>
    </row>
    <row r="53" spans="1:21" ht="15">
      <c r="A53" s="196">
        <v>42</v>
      </c>
      <c r="B53" s="328" t="s">
        <v>314</v>
      </c>
      <c r="C53" s="189">
        <f t="shared" si="3"/>
        <v>359</v>
      </c>
      <c r="D53" s="191"/>
      <c r="E53" s="387">
        <v>359</v>
      </c>
      <c r="F53" s="189">
        <f t="shared" si="4"/>
        <v>359</v>
      </c>
      <c r="G53" s="189"/>
      <c r="H53" s="387">
        <v>359</v>
      </c>
      <c r="I53" s="198"/>
      <c r="J53" s="189"/>
      <c r="K53" s="190">
        <f t="shared" si="5"/>
        <v>0</v>
      </c>
      <c r="L53" s="191"/>
      <c r="M53" s="191"/>
      <c r="N53" s="198"/>
      <c r="O53" s="193">
        <f>F53/C53</f>
        <v>1</v>
      </c>
      <c r="P53" s="193"/>
      <c r="Q53" s="193">
        <f t="shared" si="6"/>
        <v>1</v>
      </c>
      <c r="R53" s="268"/>
      <c r="S53" s="194"/>
      <c r="T53" s="194"/>
      <c r="U53" s="194"/>
    </row>
    <row r="54" spans="1:21" ht="38.25">
      <c r="A54" s="187">
        <v>43</v>
      </c>
      <c r="B54" s="328" t="s">
        <v>315</v>
      </c>
      <c r="C54" s="189">
        <f t="shared" si="3"/>
        <v>271</v>
      </c>
      <c r="D54" s="191"/>
      <c r="E54" s="387">
        <v>271</v>
      </c>
      <c r="F54" s="189">
        <f t="shared" si="4"/>
        <v>271</v>
      </c>
      <c r="G54" s="189"/>
      <c r="H54" s="387">
        <v>271</v>
      </c>
      <c r="I54" s="198"/>
      <c r="J54" s="197"/>
      <c r="K54" s="190">
        <f t="shared" si="5"/>
        <v>0</v>
      </c>
      <c r="L54" s="191"/>
      <c r="M54" s="191"/>
      <c r="N54" s="198"/>
      <c r="O54" s="193">
        <f>F54/C54</f>
        <v>1</v>
      </c>
      <c r="P54" s="193"/>
      <c r="Q54" s="193">
        <f t="shared" si="6"/>
        <v>1</v>
      </c>
      <c r="R54" s="268"/>
      <c r="S54" s="194"/>
      <c r="T54" s="194"/>
      <c r="U54" s="194"/>
    </row>
    <row r="55" spans="1:21" ht="25.5">
      <c r="A55" s="187">
        <v>44</v>
      </c>
      <c r="B55" s="328" t="s">
        <v>316</v>
      </c>
      <c r="C55" s="189">
        <f t="shared" si="3"/>
        <v>323</v>
      </c>
      <c r="D55" s="191"/>
      <c r="E55" s="387">
        <v>323</v>
      </c>
      <c r="F55" s="189">
        <f t="shared" si="4"/>
        <v>323</v>
      </c>
      <c r="G55" s="189"/>
      <c r="H55" s="387">
        <v>323</v>
      </c>
      <c r="I55" s="198"/>
      <c r="J55" s="197"/>
      <c r="K55" s="190">
        <f t="shared" si="5"/>
        <v>0</v>
      </c>
      <c r="L55" s="191"/>
      <c r="M55" s="191"/>
      <c r="N55" s="198"/>
      <c r="O55" s="193">
        <f>F55/C55</f>
        <v>1</v>
      </c>
      <c r="P55" s="193"/>
      <c r="Q55" s="193">
        <f t="shared" si="6"/>
        <v>1</v>
      </c>
      <c r="R55" s="268"/>
      <c r="S55" s="194"/>
      <c r="T55" s="194"/>
      <c r="U55" s="194"/>
    </row>
    <row r="56" spans="1:21" ht="15">
      <c r="A56" s="196">
        <v>45</v>
      </c>
      <c r="B56" s="328" t="s">
        <v>317</v>
      </c>
      <c r="C56" s="189">
        <f t="shared" si="3"/>
        <v>3545</v>
      </c>
      <c r="D56" s="191"/>
      <c r="E56" s="385">
        <v>3545</v>
      </c>
      <c r="F56" s="189">
        <f t="shared" si="4"/>
        <v>3545</v>
      </c>
      <c r="G56" s="189"/>
      <c r="H56" s="385">
        <v>3545</v>
      </c>
      <c r="I56" s="198"/>
      <c r="J56" s="197"/>
      <c r="K56" s="190">
        <f t="shared" si="5"/>
        <v>0</v>
      </c>
      <c r="L56" s="191"/>
      <c r="M56" s="191"/>
      <c r="N56" s="198"/>
      <c r="O56" s="193">
        <f>F56/C56</f>
        <v>1</v>
      </c>
      <c r="P56" s="193"/>
      <c r="Q56" s="193">
        <f t="shared" si="6"/>
        <v>1</v>
      </c>
      <c r="R56" s="268"/>
      <c r="S56" s="194"/>
      <c r="T56" s="194"/>
      <c r="U56" s="194"/>
    </row>
    <row r="57" spans="1:21" ht="15">
      <c r="A57" s="187">
        <v>46</v>
      </c>
      <c r="B57" s="328" t="s">
        <v>318</v>
      </c>
      <c r="C57" s="189">
        <f t="shared" si="3"/>
        <v>37158</v>
      </c>
      <c r="D57" s="191">
        <v>16718</v>
      </c>
      <c r="E57" s="385">
        <v>20440</v>
      </c>
      <c r="F57" s="189">
        <f t="shared" si="4"/>
        <v>36678</v>
      </c>
      <c r="G57" s="191">
        <v>16238</v>
      </c>
      <c r="H57" s="385">
        <v>20440</v>
      </c>
      <c r="I57" s="188"/>
      <c r="J57" s="190"/>
      <c r="K57" s="190">
        <f t="shared" si="5"/>
        <v>0</v>
      </c>
      <c r="L57" s="190"/>
      <c r="M57" s="191"/>
      <c r="N57" s="188"/>
      <c r="O57" s="193"/>
      <c r="P57" s="193">
        <f>G57/D57</f>
        <v>0.9712884316305779</v>
      </c>
      <c r="Q57" s="193">
        <f t="shared" si="6"/>
        <v>1</v>
      </c>
      <c r="R57" s="268"/>
      <c r="S57" s="194"/>
      <c r="T57" s="194"/>
      <c r="U57" s="194"/>
    </row>
    <row r="58" spans="1:21" ht="25.5">
      <c r="A58" s="196">
        <v>47</v>
      </c>
      <c r="B58" s="328" t="s">
        <v>319</v>
      </c>
      <c r="C58" s="189">
        <f t="shared" si="3"/>
        <v>103607.58</v>
      </c>
      <c r="D58" s="191">
        <v>35887.58</v>
      </c>
      <c r="E58" s="385">
        <v>67720</v>
      </c>
      <c r="F58" s="189">
        <f t="shared" si="4"/>
        <v>75874.736</v>
      </c>
      <c r="G58" s="191">
        <v>8269.736</v>
      </c>
      <c r="H58" s="385">
        <v>67605</v>
      </c>
      <c r="I58" s="188"/>
      <c r="J58" s="188"/>
      <c r="K58" s="190">
        <f t="shared" si="5"/>
        <v>0</v>
      </c>
      <c r="L58" s="190"/>
      <c r="M58" s="191"/>
      <c r="N58" s="188"/>
      <c r="O58" s="193"/>
      <c r="P58" s="193">
        <f>G58/D58</f>
        <v>0.23043448457655824</v>
      </c>
      <c r="Q58" s="193">
        <f t="shared" si="6"/>
        <v>0.9983018310691081</v>
      </c>
      <c r="R58" s="268"/>
      <c r="S58" s="194"/>
      <c r="T58" s="194"/>
      <c r="U58" s="194"/>
    </row>
    <row r="59" spans="1:21" ht="25.5">
      <c r="A59" s="187">
        <v>48</v>
      </c>
      <c r="B59" s="328" t="s">
        <v>320</v>
      </c>
      <c r="C59" s="189">
        <f t="shared" si="3"/>
        <v>4727</v>
      </c>
      <c r="D59" s="190"/>
      <c r="E59" s="385">
        <v>4727</v>
      </c>
      <c r="F59" s="189">
        <f t="shared" si="4"/>
        <v>4727</v>
      </c>
      <c r="G59" s="188"/>
      <c r="H59" s="385">
        <v>4727</v>
      </c>
      <c r="I59" s="188"/>
      <c r="J59" s="188"/>
      <c r="K59" s="190">
        <f t="shared" si="5"/>
        <v>0</v>
      </c>
      <c r="L59" s="190"/>
      <c r="M59" s="191"/>
      <c r="N59" s="188"/>
      <c r="O59" s="193"/>
      <c r="P59" s="193"/>
      <c r="Q59" s="193">
        <f t="shared" si="6"/>
        <v>1</v>
      </c>
      <c r="R59" s="268"/>
      <c r="S59" s="194"/>
      <c r="T59" s="194"/>
      <c r="U59" s="194"/>
    </row>
    <row r="60" spans="1:21" ht="15">
      <c r="A60" s="187">
        <v>49</v>
      </c>
      <c r="B60" s="328" t="s">
        <v>321</v>
      </c>
      <c r="C60" s="189">
        <f t="shared" si="3"/>
        <v>163649</v>
      </c>
      <c r="D60" s="191">
        <v>2500</v>
      </c>
      <c r="E60" s="385">
        <v>161149</v>
      </c>
      <c r="F60" s="189">
        <f t="shared" si="4"/>
        <v>160980</v>
      </c>
      <c r="G60" s="191">
        <v>2500</v>
      </c>
      <c r="H60" s="385">
        <v>158480</v>
      </c>
      <c r="I60" s="188"/>
      <c r="J60" s="188"/>
      <c r="K60" s="190">
        <f t="shared" si="5"/>
        <v>0</v>
      </c>
      <c r="L60" s="190"/>
      <c r="M60" s="191"/>
      <c r="N60" s="188"/>
      <c r="O60" s="193"/>
      <c r="P60" s="193">
        <f>G60/D60</f>
        <v>1</v>
      </c>
      <c r="Q60" s="193">
        <f t="shared" si="6"/>
        <v>0.9834376881023152</v>
      </c>
      <c r="R60" s="268"/>
      <c r="S60" s="194"/>
      <c r="T60" s="194"/>
      <c r="U60" s="194"/>
    </row>
    <row r="61" spans="1:21" ht="25.5">
      <c r="A61" s="196">
        <v>50</v>
      </c>
      <c r="B61" s="328" t="s">
        <v>322</v>
      </c>
      <c r="C61" s="189">
        <f t="shared" si="3"/>
        <v>480</v>
      </c>
      <c r="D61" s="190"/>
      <c r="E61" s="387">
        <v>480</v>
      </c>
      <c r="F61" s="189">
        <f t="shared" si="4"/>
        <v>240</v>
      </c>
      <c r="G61" s="188"/>
      <c r="H61" s="387">
        <v>240</v>
      </c>
      <c r="I61" s="188"/>
      <c r="J61" s="188"/>
      <c r="K61" s="190">
        <f t="shared" si="5"/>
        <v>0</v>
      </c>
      <c r="L61" s="190"/>
      <c r="M61" s="191"/>
      <c r="N61" s="190"/>
      <c r="O61" s="196"/>
      <c r="P61" s="193"/>
      <c r="Q61" s="193">
        <f t="shared" si="6"/>
        <v>0.5</v>
      </c>
      <c r="R61" s="268"/>
      <c r="S61" s="194"/>
      <c r="T61" s="194"/>
      <c r="U61" s="194"/>
    </row>
    <row r="62" spans="1:21" ht="25.5">
      <c r="A62" s="187">
        <v>51</v>
      </c>
      <c r="B62" s="328" t="s">
        <v>323</v>
      </c>
      <c r="C62" s="189">
        <f t="shared" si="3"/>
        <v>1262624.534081</v>
      </c>
      <c r="D62" s="191">
        <f>981986.534081+280613</f>
        <v>1262599.534081</v>
      </c>
      <c r="E62" s="387">
        <v>25</v>
      </c>
      <c r="F62" s="189">
        <f t="shared" si="4"/>
        <v>808397.702391</v>
      </c>
      <c r="G62" s="191">
        <f>627257.702391+181115</f>
        <v>808372.702391</v>
      </c>
      <c r="H62" s="387">
        <v>25</v>
      </c>
      <c r="I62" s="197"/>
      <c r="J62" s="197"/>
      <c r="K62" s="190">
        <f t="shared" si="5"/>
        <v>0</v>
      </c>
      <c r="L62" s="191"/>
      <c r="M62" s="191"/>
      <c r="N62" s="197"/>
      <c r="O62" s="329"/>
      <c r="P62" s="193">
        <f>G62/D62</f>
        <v>0.6402447336394631</v>
      </c>
      <c r="Q62" s="193">
        <f t="shared" si="6"/>
        <v>1</v>
      </c>
      <c r="R62" s="268"/>
      <c r="S62" s="195"/>
      <c r="T62" s="195"/>
      <c r="U62" s="195"/>
    </row>
    <row r="63" spans="1:18" ht="25.5">
      <c r="A63" s="196">
        <v>52</v>
      </c>
      <c r="B63" s="324" t="s">
        <v>224</v>
      </c>
      <c r="C63" s="189">
        <f t="shared" si="3"/>
        <v>5000</v>
      </c>
      <c r="D63" s="191">
        <v>5000</v>
      </c>
      <c r="E63" s="197"/>
      <c r="F63" s="189">
        <f t="shared" si="4"/>
        <v>5000</v>
      </c>
      <c r="G63" s="191">
        <v>5000</v>
      </c>
      <c r="H63" s="191"/>
      <c r="I63" s="197"/>
      <c r="J63" s="197"/>
      <c r="K63" s="190">
        <f t="shared" si="5"/>
        <v>0</v>
      </c>
      <c r="L63" s="191"/>
      <c r="M63" s="191"/>
      <c r="N63" s="197"/>
      <c r="O63" s="325"/>
      <c r="P63" s="193">
        <f>G63/D63</f>
        <v>1</v>
      </c>
      <c r="Q63" s="193"/>
      <c r="R63" s="268"/>
    </row>
    <row r="64" spans="1:18" ht="25.5">
      <c r="A64" s="187">
        <v>53</v>
      </c>
      <c r="B64" s="324" t="s">
        <v>216</v>
      </c>
      <c r="C64" s="189">
        <f t="shared" si="3"/>
        <v>3000</v>
      </c>
      <c r="D64" s="191">
        <v>3000</v>
      </c>
      <c r="E64" s="197"/>
      <c r="F64" s="189">
        <f t="shared" si="4"/>
        <v>3000</v>
      </c>
      <c r="G64" s="191">
        <v>3000</v>
      </c>
      <c r="H64" s="191"/>
      <c r="I64" s="197"/>
      <c r="J64" s="197"/>
      <c r="K64" s="190">
        <f t="shared" si="5"/>
        <v>0</v>
      </c>
      <c r="L64" s="191"/>
      <c r="M64" s="191"/>
      <c r="N64" s="197"/>
      <c r="O64" s="325"/>
      <c r="P64" s="193">
        <f>G64/D64</f>
        <v>1</v>
      </c>
      <c r="Q64" s="193"/>
      <c r="R64" s="268"/>
    </row>
    <row r="65" spans="1:18" ht="25.5">
      <c r="A65" s="187">
        <v>54</v>
      </c>
      <c r="B65" s="324" t="s">
        <v>240</v>
      </c>
      <c r="C65" s="189">
        <f t="shared" si="3"/>
        <v>14000</v>
      </c>
      <c r="D65" s="191">
        <v>14000</v>
      </c>
      <c r="E65" s="197"/>
      <c r="F65" s="189">
        <f t="shared" si="4"/>
        <v>14000</v>
      </c>
      <c r="G65" s="191">
        <v>14000</v>
      </c>
      <c r="H65" s="191"/>
      <c r="I65" s="197"/>
      <c r="J65" s="197"/>
      <c r="K65" s="190">
        <f t="shared" si="5"/>
        <v>0</v>
      </c>
      <c r="L65" s="191"/>
      <c r="M65" s="191"/>
      <c r="N65" s="197"/>
      <c r="O65" s="325"/>
      <c r="P65" s="193">
        <f>G65/D65</f>
        <v>1</v>
      </c>
      <c r="Q65" s="193"/>
      <c r="R65" s="268"/>
    </row>
    <row r="66" spans="1:18" ht="38.25">
      <c r="A66" s="196">
        <v>55</v>
      </c>
      <c r="B66" s="324" t="s">
        <v>324</v>
      </c>
      <c r="C66" s="189">
        <f t="shared" si="3"/>
        <v>20000</v>
      </c>
      <c r="D66" s="191">
        <v>20000</v>
      </c>
      <c r="E66" s="197"/>
      <c r="F66" s="189">
        <f t="shared" si="4"/>
        <v>20000</v>
      </c>
      <c r="G66" s="191">
        <v>20000</v>
      </c>
      <c r="H66" s="191"/>
      <c r="I66" s="197"/>
      <c r="J66" s="197"/>
      <c r="K66" s="190">
        <f t="shared" si="5"/>
        <v>0</v>
      </c>
      <c r="L66" s="191"/>
      <c r="M66" s="191"/>
      <c r="N66" s="197"/>
      <c r="O66" s="325"/>
      <c r="P66" s="193">
        <f>G66/D66</f>
        <v>1</v>
      </c>
      <c r="Q66" s="193"/>
      <c r="R66" s="268"/>
    </row>
    <row r="67" spans="1:18" ht="25.5">
      <c r="A67" s="187">
        <v>56</v>
      </c>
      <c r="B67" s="324" t="s">
        <v>325</v>
      </c>
      <c r="C67" s="189">
        <f t="shared" si="3"/>
        <v>6953.719267</v>
      </c>
      <c r="D67" s="191">
        <v>6953.719267</v>
      </c>
      <c r="E67" s="197"/>
      <c r="F67" s="189">
        <f t="shared" si="4"/>
        <v>6953.719267</v>
      </c>
      <c r="G67" s="191">
        <v>6953.719267</v>
      </c>
      <c r="H67" s="191"/>
      <c r="I67" s="197"/>
      <c r="J67" s="197"/>
      <c r="K67" s="190">
        <f t="shared" si="5"/>
        <v>0</v>
      </c>
      <c r="L67" s="191"/>
      <c r="M67" s="191"/>
      <c r="N67" s="197"/>
      <c r="O67" s="325"/>
      <c r="P67" s="193">
        <f>G67/D67</f>
        <v>1</v>
      </c>
      <c r="Q67" s="193"/>
      <c r="R67" s="268"/>
    </row>
    <row r="68" spans="1:18" ht="25.5">
      <c r="A68" s="196">
        <v>57</v>
      </c>
      <c r="B68" s="324" t="s">
        <v>223</v>
      </c>
      <c r="C68" s="189">
        <f t="shared" si="3"/>
        <v>3736.63</v>
      </c>
      <c r="D68" s="191">
        <v>3736.63</v>
      </c>
      <c r="E68" s="197"/>
      <c r="F68" s="189">
        <f t="shared" si="4"/>
        <v>3736.63</v>
      </c>
      <c r="G68" s="191">
        <v>3736.63</v>
      </c>
      <c r="H68" s="191"/>
      <c r="I68" s="197"/>
      <c r="J68" s="197"/>
      <c r="K68" s="190">
        <f t="shared" si="5"/>
        <v>0</v>
      </c>
      <c r="L68" s="191"/>
      <c r="M68" s="191"/>
      <c r="N68" s="197"/>
      <c r="O68" s="325"/>
      <c r="P68" s="193">
        <f>G68/D68</f>
        <v>1</v>
      </c>
      <c r="Q68" s="193"/>
      <c r="R68" s="268"/>
    </row>
    <row r="69" spans="1:18" ht="25.5">
      <c r="A69" s="187">
        <v>58</v>
      </c>
      <c r="B69" s="326" t="s">
        <v>326</v>
      </c>
      <c r="C69" s="189">
        <f t="shared" si="3"/>
        <v>6000</v>
      </c>
      <c r="D69" s="191">
        <v>6000</v>
      </c>
      <c r="E69" s="197"/>
      <c r="F69" s="189">
        <f t="shared" si="4"/>
        <v>6000</v>
      </c>
      <c r="G69" s="191">
        <v>6000</v>
      </c>
      <c r="H69" s="191"/>
      <c r="I69" s="197"/>
      <c r="J69" s="197"/>
      <c r="K69" s="190">
        <f t="shared" si="5"/>
        <v>0</v>
      </c>
      <c r="L69" s="191"/>
      <c r="M69" s="191"/>
      <c r="N69" s="197"/>
      <c r="O69" s="325"/>
      <c r="P69" s="193">
        <f>G69/D69</f>
        <v>1</v>
      </c>
      <c r="Q69" s="193"/>
      <c r="R69" s="268"/>
    </row>
    <row r="70" spans="1:18" ht="15">
      <c r="A70" s="187">
        <v>59</v>
      </c>
      <c r="B70" s="324" t="s">
        <v>327</v>
      </c>
      <c r="C70" s="189">
        <f t="shared" si="3"/>
        <v>6000</v>
      </c>
      <c r="D70" s="191">
        <v>6000</v>
      </c>
      <c r="E70" s="197"/>
      <c r="F70" s="189">
        <f t="shared" si="4"/>
        <v>6000</v>
      </c>
      <c r="G70" s="191">
        <v>6000</v>
      </c>
      <c r="H70" s="191"/>
      <c r="I70" s="197"/>
      <c r="J70" s="197"/>
      <c r="K70" s="190">
        <f t="shared" si="5"/>
        <v>0</v>
      </c>
      <c r="L70" s="191"/>
      <c r="M70" s="191"/>
      <c r="N70" s="197"/>
      <c r="O70" s="325"/>
      <c r="P70" s="193">
        <f>G70/D70</f>
        <v>1</v>
      </c>
      <c r="Q70" s="193"/>
      <c r="R70" s="268"/>
    </row>
    <row r="71" spans="1:18" ht="15">
      <c r="A71" s="196">
        <v>60</v>
      </c>
      <c r="B71" s="324" t="s">
        <v>246</v>
      </c>
      <c r="C71" s="189">
        <f t="shared" si="3"/>
        <v>99.199</v>
      </c>
      <c r="D71" s="191">
        <v>99.199</v>
      </c>
      <c r="E71" s="197"/>
      <c r="F71" s="189">
        <f t="shared" si="4"/>
        <v>99.199</v>
      </c>
      <c r="G71" s="191">
        <v>99.199</v>
      </c>
      <c r="H71" s="191"/>
      <c r="I71" s="197"/>
      <c r="J71" s="197"/>
      <c r="K71" s="190">
        <f t="shared" si="5"/>
        <v>0</v>
      </c>
      <c r="L71" s="191"/>
      <c r="M71" s="191"/>
      <c r="N71" s="197"/>
      <c r="O71" s="325"/>
      <c r="P71" s="193">
        <f>G71/D71</f>
        <v>1</v>
      </c>
      <c r="Q71" s="193"/>
      <c r="R71" s="268"/>
    </row>
    <row r="72" spans="1:18" ht="25.5">
      <c r="A72" s="187">
        <v>61</v>
      </c>
      <c r="B72" s="326" t="s">
        <v>328</v>
      </c>
      <c r="C72" s="189">
        <f t="shared" si="3"/>
        <v>431.117</v>
      </c>
      <c r="D72" s="191">
        <v>431.117</v>
      </c>
      <c r="E72" s="197"/>
      <c r="F72" s="189">
        <f t="shared" si="4"/>
        <v>377.013777</v>
      </c>
      <c r="G72" s="191">
        <v>377.013777</v>
      </c>
      <c r="H72" s="191"/>
      <c r="I72" s="197"/>
      <c r="J72" s="197"/>
      <c r="K72" s="190">
        <f t="shared" si="5"/>
        <v>0</v>
      </c>
      <c r="L72" s="191"/>
      <c r="M72" s="191"/>
      <c r="N72" s="197"/>
      <c r="O72" s="325"/>
      <c r="P72" s="193">
        <f>G72/D72</f>
        <v>0.8745045474894286</v>
      </c>
      <c r="Q72" s="193"/>
      <c r="R72" s="268"/>
    </row>
    <row r="73" spans="1:18" ht="25.5">
      <c r="A73" s="196">
        <v>62</v>
      </c>
      <c r="B73" s="324" t="s">
        <v>329</v>
      </c>
      <c r="C73" s="189">
        <f t="shared" si="3"/>
        <v>5397.852</v>
      </c>
      <c r="D73" s="191">
        <v>5397.852</v>
      </c>
      <c r="E73" s="197"/>
      <c r="F73" s="189">
        <f t="shared" si="4"/>
        <v>5397.852</v>
      </c>
      <c r="G73" s="191">
        <v>5397.852</v>
      </c>
      <c r="H73" s="191"/>
      <c r="I73" s="197"/>
      <c r="J73" s="197"/>
      <c r="K73" s="190">
        <f t="shared" si="5"/>
        <v>0</v>
      </c>
      <c r="L73" s="191"/>
      <c r="M73" s="191"/>
      <c r="N73" s="197"/>
      <c r="O73" s="325"/>
      <c r="P73" s="193">
        <f>G73/D73</f>
        <v>1</v>
      </c>
      <c r="Q73" s="193"/>
      <c r="R73" s="268"/>
    </row>
    <row r="74" spans="1:18" ht="25.5">
      <c r="A74" s="187">
        <v>63</v>
      </c>
      <c r="B74" s="324" t="s">
        <v>330</v>
      </c>
      <c r="C74" s="189">
        <f t="shared" si="3"/>
        <v>2761.23</v>
      </c>
      <c r="D74" s="191">
        <v>2761.23</v>
      </c>
      <c r="E74" s="197"/>
      <c r="F74" s="189">
        <f t="shared" si="4"/>
        <v>2761.23</v>
      </c>
      <c r="G74" s="191">
        <v>2761.23</v>
      </c>
      <c r="H74" s="191"/>
      <c r="I74" s="197"/>
      <c r="J74" s="197"/>
      <c r="K74" s="190">
        <f t="shared" si="5"/>
        <v>0</v>
      </c>
      <c r="L74" s="191"/>
      <c r="M74" s="191"/>
      <c r="N74" s="197"/>
      <c r="O74" s="325"/>
      <c r="P74" s="193">
        <f>G74/D74</f>
        <v>1</v>
      </c>
      <c r="Q74" s="193"/>
      <c r="R74" s="268"/>
    </row>
    <row r="75" spans="1:18" ht="25.5">
      <c r="A75" s="187">
        <v>64</v>
      </c>
      <c r="B75" s="324" t="s">
        <v>331</v>
      </c>
      <c r="C75" s="189">
        <f t="shared" si="3"/>
        <v>5000</v>
      </c>
      <c r="D75" s="191">
        <v>5000</v>
      </c>
      <c r="E75" s="197"/>
      <c r="F75" s="189">
        <f t="shared" si="4"/>
        <v>4269</v>
      </c>
      <c r="G75" s="191">
        <v>4269</v>
      </c>
      <c r="H75" s="191"/>
      <c r="I75" s="197"/>
      <c r="J75" s="197"/>
      <c r="K75" s="190">
        <f t="shared" si="5"/>
        <v>0</v>
      </c>
      <c r="L75" s="191"/>
      <c r="M75" s="191"/>
      <c r="N75" s="197"/>
      <c r="O75" s="325"/>
      <c r="P75" s="193">
        <f>G75/D75</f>
        <v>0.8538</v>
      </c>
      <c r="Q75" s="193"/>
      <c r="R75" s="268"/>
    </row>
    <row r="76" spans="1:18" ht="25.5">
      <c r="A76" s="196">
        <v>65</v>
      </c>
      <c r="B76" s="324" t="s">
        <v>332</v>
      </c>
      <c r="C76" s="189">
        <f t="shared" si="3"/>
        <v>960</v>
      </c>
      <c r="D76" s="191">
        <v>960</v>
      </c>
      <c r="E76" s="197"/>
      <c r="F76" s="189">
        <f t="shared" si="4"/>
        <v>960</v>
      </c>
      <c r="G76" s="191">
        <v>960</v>
      </c>
      <c r="H76" s="191"/>
      <c r="I76" s="197"/>
      <c r="J76" s="197"/>
      <c r="K76" s="190">
        <f t="shared" si="5"/>
        <v>0</v>
      </c>
      <c r="L76" s="191"/>
      <c r="M76" s="191"/>
      <c r="N76" s="197"/>
      <c r="O76" s="325"/>
      <c r="P76" s="193">
        <f>G76/D76</f>
        <v>1</v>
      </c>
      <c r="Q76" s="193"/>
      <c r="R76" s="268"/>
    </row>
    <row r="77" spans="1:18" ht="15">
      <c r="A77" s="187">
        <v>66</v>
      </c>
      <c r="B77" s="324" t="s">
        <v>217</v>
      </c>
      <c r="C77" s="189">
        <f aca="true" t="shared" si="9" ref="C77:C119">D77+E77</f>
        <v>700</v>
      </c>
      <c r="D77" s="191">
        <v>700</v>
      </c>
      <c r="E77" s="197"/>
      <c r="F77" s="189">
        <f aca="true" t="shared" si="10" ref="F77:F113">G77+H77+I77+J77+K77+N77</f>
        <v>700</v>
      </c>
      <c r="G77" s="191">
        <v>700</v>
      </c>
      <c r="H77" s="191"/>
      <c r="I77" s="197"/>
      <c r="J77" s="197"/>
      <c r="K77" s="190">
        <f aca="true" t="shared" si="11" ref="K77:K113">L77+M77</f>
        <v>0</v>
      </c>
      <c r="L77" s="191"/>
      <c r="M77" s="191"/>
      <c r="N77" s="197"/>
      <c r="O77" s="325"/>
      <c r="P77" s="193">
        <f aca="true" t="shared" si="12" ref="P77:P113">G77/D77</f>
        <v>1</v>
      </c>
      <c r="Q77" s="193"/>
      <c r="R77" s="268"/>
    </row>
    <row r="78" spans="1:18" ht="25.5">
      <c r="A78" s="196">
        <v>67</v>
      </c>
      <c r="B78" s="324" t="s">
        <v>245</v>
      </c>
      <c r="C78" s="189">
        <f t="shared" si="9"/>
        <v>14860.641</v>
      </c>
      <c r="D78" s="191">
        <v>14860.641</v>
      </c>
      <c r="E78" s="197"/>
      <c r="F78" s="189">
        <f t="shared" si="10"/>
        <v>14860.641</v>
      </c>
      <c r="G78" s="191">
        <v>14860.641</v>
      </c>
      <c r="H78" s="191"/>
      <c r="I78" s="197"/>
      <c r="J78" s="197"/>
      <c r="K78" s="190">
        <f t="shared" si="11"/>
        <v>0</v>
      </c>
      <c r="L78" s="191"/>
      <c r="M78" s="191"/>
      <c r="N78" s="197"/>
      <c r="O78" s="325"/>
      <c r="P78" s="193">
        <f t="shared" si="12"/>
        <v>1</v>
      </c>
      <c r="Q78" s="193"/>
      <c r="R78" s="268"/>
    </row>
    <row r="79" spans="1:18" ht="25.5">
      <c r="A79" s="187">
        <v>68</v>
      </c>
      <c r="B79" s="324" t="s">
        <v>333</v>
      </c>
      <c r="C79" s="189">
        <f t="shared" si="9"/>
        <v>740</v>
      </c>
      <c r="D79" s="191">
        <v>740</v>
      </c>
      <c r="E79" s="197"/>
      <c r="F79" s="189">
        <f t="shared" si="10"/>
        <v>740</v>
      </c>
      <c r="G79" s="191">
        <v>740</v>
      </c>
      <c r="H79" s="191"/>
      <c r="I79" s="197"/>
      <c r="J79" s="197"/>
      <c r="K79" s="190">
        <f t="shared" si="11"/>
        <v>0</v>
      </c>
      <c r="L79" s="191"/>
      <c r="M79" s="191"/>
      <c r="N79" s="197"/>
      <c r="O79" s="325"/>
      <c r="P79" s="193">
        <f t="shared" si="12"/>
        <v>1</v>
      </c>
      <c r="Q79" s="193"/>
      <c r="R79" s="268"/>
    </row>
    <row r="80" spans="1:18" ht="25.5">
      <c r="A80" s="187">
        <v>69</v>
      </c>
      <c r="B80" s="324" t="s">
        <v>225</v>
      </c>
      <c r="C80" s="189">
        <f t="shared" si="9"/>
        <v>2290</v>
      </c>
      <c r="D80" s="191">
        <v>2290</v>
      </c>
      <c r="E80" s="197"/>
      <c r="F80" s="189">
        <f t="shared" si="10"/>
        <v>2290</v>
      </c>
      <c r="G80" s="191">
        <v>2290</v>
      </c>
      <c r="H80" s="191"/>
      <c r="I80" s="197"/>
      <c r="J80" s="197"/>
      <c r="K80" s="190">
        <f t="shared" si="11"/>
        <v>0</v>
      </c>
      <c r="L80" s="191"/>
      <c r="M80" s="191"/>
      <c r="N80" s="197"/>
      <c r="O80" s="325"/>
      <c r="P80" s="193">
        <f t="shared" si="12"/>
        <v>1</v>
      </c>
      <c r="Q80" s="193"/>
      <c r="R80" s="268"/>
    </row>
    <row r="81" spans="1:18" ht="25.5">
      <c r="A81" s="196">
        <v>70</v>
      </c>
      <c r="B81" s="324" t="s">
        <v>334</v>
      </c>
      <c r="C81" s="189">
        <f t="shared" si="9"/>
        <v>628</v>
      </c>
      <c r="D81" s="191">
        <v>628</v>
      </c>
      <c r="E81" s="197"/>
      <c r="F81" s="189">
        <f t="shared" si="10"/>
        <v>628</v>
      </c>
      <c r="G81" s="191">
        <v>628</v>
      </c>
      <c r="H81" s="191"/>
      <c r="I81" s="197"/>
      <c r="J81" s="197"/>
      <c r="K81" s="190">
        <f t="shared" si="11"/>
        <v>0</v>
      </c>
      <c r="L81" s="191"/>
      <c r="M81" s="191"/>
      <c r="N81" s="197"/>
      <c r="O81" s="325"/>
      <c r="P81" s="193">
        <f t="shared" si="12"/>
        <v>1</v>
      </c>
      <c r="Q81" s="193"/>
      <c r="R81" s="268"/>
    </row>
    <row r="82" spans="1:18" ht="15">
      <c r="A82" s="187">
        <v>71</v>
      </c>
      <c r="B82" s="324" t="s">
        <v>335</v>
      </c>
      <c r="C82" s="189">
        <f t="shared" si="9"/>
        <v>5895.514</v>
      </c>
      <c r="D82" s="191">
        <v>5895.514</v>
      </c>
      <c r="E82" s="197"/>
      <c r="F82" s="189">
        <f t="shared" si="10"/>
        <v>5895.514</v>
      </c>
      <c r="G82" s="191">
        <v>5895.514</v>
      </c>
      <c r="H82" s="191"/>
      <c r="I82" s="197"/>
      <c r="J82" s="197"/>
      <c r="K82" s="190">
        <f t="shared" si="11"/>
        <v>0</v>
      </c>
      <c r="L82" s="191"/>
      <c r="M82" s="191"/>
      <c r="N82" s="197"/>
      <c r="O82" s="325"/>
      <c r="P82" s="193">
        <f t="shared" si="12"/>
        <v>1</v>
      </c>
      <c r="Q82" s="193"/>
      <c r="R82" s="268"/>
    </row>
    <row r="83" spans="1:18" ht="15">
      <c r="A83" s="196">
        <v>72</v>
      </c>
      <c r="B83" s="324" t="s">
        <v>215</v>
      </c>
      <c r="C83" s="189">
        <f t="shared" si="9"/>
        <v>279.0223</v>
      </c>
      <c r="D83" s="191">
        <v>279.0223</v>
      </c>
      <c r="E83" s="197"/>
      <c r="F83" s="189">
        <f t="shared" si="10"/>
        <v>279.0223</v>
      </c>
      <c r="G83" s="191">
        <v>279.0223</v>
      </c>
      <c r="H83" s="191"/>
      <c r="I83" s="197"/>
      <c r="J83" s="197"/>
      <c r="K83" s="190">
        <f t="shared" si="11"/>
        <v>0</v>
      </c>
      <c r="L83" s="191"/>
      <c r="M83" s="191"/>
      <c r="N83" s="197"/>
      <c r="O83" s="325"/>
      <c r="P83" s="193">
        <f t="shared" si="12"/>
        <v>1</v>
      </c>
      <c r="Q83" s="193"/>
      <c r="R83" s="268"/>
    </row>
    <row r="84" spans="1:18" ht="25.5">
      <c r="A84" s="187">
        <v>73</v>
      </c>
      <c r="B84" s="324" t="s">
        <v>336</v>
      </c>
      <c r="C84" s="189">
        <f t="shared" si="9"/>
        <v>5500</v>
      </c>
      <c r="D84" s="191">
        <v>5500</v>
      </c>
      <c r="E84" s="197"/>
      <c r="F84" s="189">
        <f t="shared" si="10"/>
        <v>5500</v>
      </c>
      <c r="G84" s="191">
        <v>5500</v>
      </c>
      <c r="H84" s="191"/>
      <c r="I84" s="197"/>
      <c r="J84" s="197"/>
      <c r="K84" s="190">
        <f t="shared" si="11"/>
        <v>0</v>
      </c>
      <c r="L84" s="191"/>
      <c r="M84" s="191"/>
      <c r="N84" s="197"/>
      <c r="O84" s="325"/>
      <c r="P84" s="193">
        <f t="shared" si="12"/>
        <v>1</v>
      </c>
      <c r="Q84" s="193"/>
      <c r="R84" s="268"/>
    </row>
    <row r="85" spans="1:18" ht="25.5">
      <c r="A85" s="187">
        <v>74</v>
      </c>
      <c r="B85" s="324" t="s">
        <v>337</v>
      </c>
      <c r="C85" s="189">
        <f t="shared" si="9"/>
        <v>11124.347</v>
      </c>
      <c r="D85" s="191">
        <v>11124.347</v>
      </c>
      <c r="E85" s="197"/>
      <c r="F85" s="189">
        <f t="shared" si="10"/>
        <v>6672.667</v>
      </c>
      <c r="G85" s="191">
        <v>6672.667</v>
      </c>
      <c r="H85" s="191"/>
      <c r="I85" s="197"/>
      <c r="J85" s="197"/>
      <c r="K85" s="190">
        <f t="shared" si="11"/>
        <v>0</v>
      </c>
      <c r="L85" s="191"/>
      <c r="M85" s="191"/>
      <c r="N85" s="197"/>
      <c r="O85" s="325"/>
      <c r="P85" s="193">
        <f t="shared" si="12"/>
        <v>0.5998254998697902</v>
      </c>
      <c r="Q85" s="193"/>
      <c r="R85" s="268"/>
    </row>
    <row r="86" spans="1:21" s="194" customFormat="1" ht="25.5">
      <c r="A86" s="196">
        <v>75</v>
      </c>
      <c r="B86" s="324" t="s">
        <v>338</v>
      </c>
      <c r="C86" s="189">
        <f t="shared" si="9"/>
        <v>1092.776</v>
      </c>
      <c r="D86" s="191">
        <v>1092.776</v>
      </c>
      <c r="E86" s="197"/>
      <c r="F86" s="189">
        <f t="shared" si="10"/>
        <v>1073.266</v>
      </c>
      <c r="G86" s="191">
        <v>1073.266</v>
      </c>
      <c r="H86" s="191"/>
      <c r="I86" s="197"/>
      <c r="J86" s="197"/>
      <c r="K86" s="190">
        <f t="shared" si="11"/>
        <v>0</v>
      </c>
      <c r="L86" s="191"/>
      <c r="M86" s="191"/>
      <c r="N86" s="197"/>
      <c r="O86" s="325"/>
      <c r="P86" s="193">
        <f t="shared" si="12"/>
        <v>0.9821463868166944</v>
      </c>
      <c r="Q86" s="193"/>
      <c r="R86" s="268"/>
      <c r="S86" s="171"/>
      <c r="T86" s="171"/>
      <c r="U86" s="171"/>
    </row>
    <row r="87" spans="1:21" s="194" customFormat="1" ht="15">
      <c r="A87" s="187">
        <v>76</v>
      </c>
      <c r="B87" s="324" t="s">
        <v>218</v>
      </c>
      <c r="C87" s="189">
        <f t="shared" si="9"/>
        <v>9212.665</v>
      </c>
      <c r="D87" s="191">
        <v>9212.665</v>
      </c>
      <c r="E87" s="197"/>
      <c r="F87" s="189">
        <f t="shared" si="10"/>
        <v>9212.665</v>
      </c>
      <c r="G87" s="191">
        <v>9212.665</v>
      </c>
      <c r="H87" s="191"/>
      <c r="I87" s="197"/>
      <c r="J87" s="197"/>
      <c r="K87" s="190">
        <f t="shared" si="11"/>
        <v>0</v>
      </c>
      <c r="L87" s="191"/>
      <c r="M87" s="191"/>
      <c r="N87" s="197"/>
      <c r="O87" s="325"/>
      <c r="P87" s="193">
        <f t="shared" si="12"/>
        <v>1</v>
      </c>
      <c r="Q87" s="193"/>
      <c r="R87" s="268"/>
      <c r="S87" s="171"/>
      <c r="T87" s="171"/>
      <c r="U87" s="171"/>
    </row>
    <row r="88" spans="1:21" s="194" customFormat="1" ht="15">
      <c r="A88" s="196">
        <v>77</v>
      </c>
      <c r="B88" s="324" t="s">
        <v>241</v>
      </c>
      <c r="C88" s="189">
        <f t="shared" si="9"/>
        <v>6500</v>
      </c>
      <c r="D88" s="191">
        <v>6500</v>
      </c>
      <c r="E88" s="197"/>
      <c r="F88" s="189">
        <f t="shared" si="10"/>
        <v>6500</v>
      </c>
      <c r="G88" s="191">
        <v>6500</v>
      </c>
      <c r="H88" s="191"/>
      <c r="I88" s="197"/>
      <c r="J88" s="197"/>
      <c r="K88" s="190">
        <f t="shared" si="11"/>
        <v>0</v>
      </c>
      <c r="L88" s="191"/>
      <c r="M88" s="191"/>
      <c r="N88" s="197"/>
      <c r="O88" s="325"/>
      <c r="P88" s="193">
        <f t="shared" si="12"/>
        <v>1</v>
      </c>
      <c r="Q88" s="193"/>
      <c r="R88" s="268"/>
      <c r="S88" s="171"/>
      <c r="T88" s="171"/>
      <c r="U88" s="171"/>
    </row>
    <row r="89" spans="1:21" s="194" customFormat="1" ht="15">
      <c r="A89" s="187">
        <v>78</v>
      </c>
      <c r="B89" s="324" t="s">
        <v>222</v>
      </c>
      <c r="C89" s="189">
        <f t="shared" si="9"/>
        <v>5500</v>
      </c>
      <c r="D89" s="191">
        <v>5500</v>
      </c>
      <c r="E89" s="197"/>
      <c r="F89" s="189">
        <f t="shared" si="10"/>
        <v>4724.908</v>
      </c>
      <c r="G89" s="191">
        <v>4724.908</v>
      </c>
      <c r="H89" s="191"/>
      <c r="I89" s="197"/>
      <c r="J89" s="197"/>
      <c r="K89" s="190">
        <f t="shared" si="11"/>
        <v>0</v>
      </c>
      <c r="L89" s="191"/>
      <c r="M89" s="191"/>
      <c r="N89" s="197"/>
      <c r="O89" s="325"/>
      <c r="P89" s="193">
        <f t="shared" si="12"/>
        <v>0.8590741818181818</v>
      </c>
      <c r="Q89" s="193"/>
      <c r="R89" s="268"/>
      <c r="S89" s="171"/>
      <c r="T89" s="171"/>
      <c r="U89" s="171"/>
    </row>
    <row r="90" spans="1:21" s="194" customFormat="1" ht="15">
      <c r="A90" s="187">
        <v>79</v>
      </c>
      <c r="B90" s="324" t="s">
        <v>220</v>
      </c>
      <c r="C90" s="189">
        <f t="shared" si="9"/>
        <v>960</v>
      </c>
      <c r="D90" s="191">
        <v>960</v>
      </c>
      <c r="E90" s="197"/>
      <c r="F90" s="189">
        <f t="shared" si="10"/>
        <v>960</v>
      </c>
      <c r="G90" s="191">
        <v>960</v>
      </c>
      <c r="H90" s="191"/>
      <c r="I90" s="197"/>
      <c r="J90" s="197"/>
      <c r="K90" s="190">
        <f t="shared" si="11"/>
        <v>0</v>
      </c>
      <c r="L90" s="191"/>
      <c r="M90" s="191"/>
      <c r="N90" s="197"/>
      <c r="O90" s="325"/>
      <c r="P90" s="193">
        <f t="shared" si="12"/>
        <v>1</v>
      </c>
      <c r="Q90" s="193"/>
      <c r="R90" s="268"/>
      <c r="S90" s="171"/>
      <c r="T90" s="171"/>
      <c r="U90" s="171"/>
    </row>
    <row r="91" spans="1:21" s="194" customFormat="1" ht="15">
      <c r="A91" s="196">
        <v>80</v>
      </c>
      <c r="B91" s="324" t="s">
        <v>242</v>
      </c>
      <c r="C91" s="189">
        <f t="shared" si="9"/>
        <v>20780.77984</v>
      </c>
      <c r="D91" s="191">
        <v>20780.77984</v>
      </c>
      <c r="E91" s="197"/>
      <c r="F91" s="189">
        <f t="shared" si="10"/>
        <v>13225.92013</v>
      </c>
      <c r="G91" s="191">
        <v>13225.92013</v>
      </c>
      <c r="H91" s="191"/>
      <c r="I91" s="197"/>
      <c r="J91" s="197"/>
      <c r="K91" s="190">
        <f t="shared" si="11"/>
        <v>0</v>
      </c>
      <c r="L91" s="191"/>
      <c r="M91" s="191"/>
      <c r="N91" s="197"/>
      <c r="O91" s="325"/>
      <c r="P91" s="193">
        <f t="shared" si="12"/>
        <v>0.6364496535660329</v>
      </c>
      <c r="Q91" s="193"/>
      <c r="R91" s="268"/>
      <c r="S91" s="171"/>
      <c r="T91" s="171"/>
      <c r="U91" s="171"/>
    </row>
    <row r="92" spans="1:21" s="194" customFormat="1" ht="15">
      <c r="A92" s="187">
        <v>81</v>
      </c>
      <c r="B92" s="324" t="s">
        <v>221</v>
      </c>
      <c r="C92" s="189">
        <f t="shared" si="9"/>
        <v>11027.997</v>
      </c>
      <c r="D92" s="191">
        <v>11027.997</v>
      </c>
      <c r="E92" s="197"/>
      <c r="F92" s="189">
        <f t="shared" si="10"/>
        <v>11027.997</v>
      </c>
      <c r="G92" s="191">
        <v>11027.997</v>
      </c>
      <c r="H92" s="191"/>
      <c r="I92" s="197"/>
      <c r="J92" s="197"/>
      <c r="K92" s="190">
        <f t="shared" si="11"/>
        <v>0</v>
      </c>
      <c r="L92" s="191"/>
      <c r="M92" s="191"/>
      <c r="N92" s="197"/>
      <c r="O92" s="325"/>
      <c r="P92" s="193">
        <f t="shared" si="12"/>
        <v>1</v>
      </c>
      <c r="Q92" s="193"/>
      <c r="R92" s="268"/>
      <c r="S92" s="171"/>
      <c r="T92" s="171"/>
      <c r="U92" s="171"/>
    </row>
    <row r="93" spans="1:21" s="194" customFormat="1" ht="15">
      <c r="A93" s="196">
        <v>82</v>
      </c>
      <c r="B93" s="324" t="s">
        <v>339</v>
      </c>
      <c r="C93" s="189">
        <f t="shared" si="9"/>
        <v>10000</v>
      </c>
      <c r="D93" s="191">
        <v>10000</v>
      </c>
      <c r="E93" s="197"/>
      <c r="F93" s="189">
        <f t="shared" si="10"/>
        <v>4900</v>
      </c>
      <c r="G93" s="191">
        <v>4900</v>
      </c>
      <c r="H93" s="191"/>
      <c r="I93" s="197"/>
      <c r="J93" s="197"/>
      <c r="K93" s="190">
        <f t="shared" si="11"/>
        <v>0</v>
      </c>
      <c r="L93" s="191"/>
      <c r="M93" s="191"/>
      <c r="N93" s="197"/>
      <c r="O93" s="325"/>
      <c r="P93" s="193">
        <f t="shared" si="12"/>
        <v>0.49</v>
      </c>
      <c r="Q93" s="193"/>
      <c r="R93" s="268"/>
      <c r="S93" s="171"/>
      <c r="T93" s="171"/>
      <c r="U93" s="171"/>
    </row>
    <row r="94" spans="1:21" s="194" customFormat="1" ht="25.5">
      <c r="A94" s="187">
        <v>83</v>
      </c>
      <c r="B94" s="324" t="s">
        <v>219</v>
      </c>
      <c r="C94" s="189">
        <f t="shared" si="9"/>
        <v>17072.62</v>
      </c>
      <c r="D94" s="191">
        <v>17072.62</v>
      </c>
      <c r="E94" s="197"/>
      <c r="F94" s="189">
        <f t="shared" si="10"/>
        <v>16770.488</v>
      </c>
      <c r="G94" s="191">
        <v>16770.488</v>
      </c>
      <c r="H94" s="191"/>
      <c r="I94" s="197"/>
      <c r="J94" s="197"/>
      <c r="K94" s="190">
        <f t="shared" si="11"/>
        <v>0</v>
      </c>
      <c r="L94" s="191"/>
      <c r="M94" s="191"/>
      <c r="N94" s="197"/>
      <c r="O94" s="325"/>
      <c r="P94" s="193">
        <f t="shared" si="12"/>
        <v>0.982303126292274</v>
      </c>
      <c r="Q94" s="193"/>
      <c r="R94" s="268"/>
      <c r="S94" s="171"/>
      <c r="T94" s="171"/>
      <c r="U94" s="171"/>
    </row>
    <row r="95" spans="1:21" s="194" customFormat="1" ht="15">
      <c r="A95" s="187">
        <v>84</v>
      </c>
      <c r="B95" s="326" t="s">
        <v>340</v>
      </c>
      <c r="C95" s="189">
        <f t="shared" si="9"/>
        <v>3080</v>
      </c>
      <c r="D95" s="191">
        <v>3080</v>
      </c>
      <c r="E95" s="197"/>
      <c r="F95" s="189">
        <f t="shared" si="10"/>
        <v>3080</v>
      </c>
      <c r="G95" s="191">
        <v>3080</v>
      </c>
      <c r="H95" s="191"/>
      <c r="I95" s="197"/>
      <c r="J95" s="197"/>
      <c r="K95" s="190">
        <f t="shared" si="11"/>
        <v>0</v>
      </c>
      <c r="L95" s="191"/>
      <c r="M95" s="191"/>
      <c r="N95" s="197"/>
      <c r="O95" s="325"/>
      <c r="P95" s="193">
        <f t="shared" si="12"/>
        <v>1</v>
      </c>
      <c r="Q95" s="193"/>
      <c r="R95" s="268"/>
      <c r="S95" s="171"/>
      <c r="T95" s="171"/>
      <c r="U95" s="171"/>
    </row>
    <row r="96" spans="1:21" s="194" customFormat="1" ht="25.5">
      <c r="A96" s="196">
        <v>85</v>
      </c>
      <c r="B96" s="324" t="s">
        <v>341</v>
      </c>
      <c r="C96" s="189">
        <f t="shared" si="9"/>
        <v>5000</v>
      </c>
      <c r="D96" s="191">
        <v>5000</v>
      </c>
      <c r="E96" s="197"/>
      <c r="F96" s="189">
        <f t="shared" si="10"/>
        <v>0</v>
      </c>
      <c r="G96" s="191">
        <v>0</v>
      </c>
      <c r="H96" s="191"/>
      <c r="I96" s="197"/>
      <c r="J96" s="197"/>
      <c r="K96" s="190">
        <f t="shared" si="11"/>
        <v>0</v>
      </c>
      <c r="L96" s="191"/>
      <c r="M96" s="191"/>
      <c r="N96" s="197"/>
      <c r="O96" s="325"/>
      <c r="P96" s="193">
        <f t="shared" si="12"/>
        <v>0</v>
      </c>
      <c r="Q96" s="193"/>
      <c r="R96" s="268"/>
      <c r="S96" s="171"/>
      <c r="T96" s="171"/>
      <c r="U96" s="171"/>
    </row>
    <row r="97" spans="1:21" s="194" customFormat="1" ht="15">
      <c r="A97" s="187">
        <v>86</v>
      </c>
      <c r="B97" s="324" t="s">
        <v>243</v>
      </c>
      <c r="C97" s="189">
        <f t="shared" si="9"/>
        <v>2640</v>
      </c>
      <c r="D97" s="191">
        <v>2640</v>
      </c>
      <c r="E97" s="197"/>
      <c r="F97" s="189">
        <f t="shared" si="10"/>
        <v>2640</v>
      </c>
      <c r="G97" s="191">
        <v>2640</v>
      </c>
      <c r="H97" s="191"/>
      <c r="I97" s="197"/>
      <c r="J97" s="197"/>
      <c r="K97" s="190">
        <f t="shared" si="11"/>
        <v>0</v>
      </c>
      <c r="L97" s="191"/>
      <c r="M97" s="191"/>
      <c r="N97" s="197"/>
      <c r="O97" s="325"/>
      <c r="P97" s="193">
        <f t="shared" si="12"/>
        <v>1</v>
      </c>
      <c r="Q97" s="193"/>
      <c r="R97" s="268"/>
      <c r="S97" s="171"/>
      <c r="T97" s="171"/>
      <c r="U97" s="171"/>
    </row>
    <row r="98" spans="1:21" s="194" customFormat="1" ht="25.5">
      <c r="A98" s="196">
        <v>87</v>
      </c>
      <c r="B98" s="324" t="s">
        <v>342</v>
      </c>
      <c r="C98" s="189">
        <f t="shared" si="9"/>
        <v>5600</v>
      </c>
      <c r="D98" s="191">
        <v>5600</v>
      </c>
      <c r="E98" s="197"/>
      <c r="F98" s="189">
        <f t="shared" si="10"/>
        <v>0</v>
      </c>
      <c r="G98" s="191">
        <v>0</v>
      </c>
      <c r="H98" s="191"/>
      <c r="I98" s="197"/>
      <c r="J98" s="197"/>
      <c r="K98" s="190">
        <f t="shared" si="11"/>
        <v>0</v>
      </c>
      <c r="L98" s="191"/>
      <c r="M98" s="191"/>
      <c r="N98" s="197"/>
      <c r="O98" s="325"/>
      <c r="P98" s="193">
        <f t="shared" si="12"/>
        <v>0</v>
      </c>
      <c r="Q98" s="193"/>
      <c r="R98" s="268"/>
      <c r="S98" s="171"/>
      <c r="T98" s="171"/>
      <c r="U98" s="171"/>
    </row>
    <row r="99" spans="1:21" s="194" customFormat="1" ht="25.5">
      <c r="A99" s="187">
        <v>88</v>
      </c>
      <c r="B99" s="324" t="s">
        <v>343</v>
      </c>
      <c r="C99" s="189">
        <f t="shared" si="9"/>
        <v>6100</v>
      </c>
      <c r="D99" s="191">
        <v>6100</v>
      </c>
      <c r="E99" s="197"/>
      <c r="F99" s="189">
        <f t="shared" si="10"/>
        <v>5000</v>
      </c>
      <c r="G99" s="191">
        <v>5000</v>
      </c>
      <c r="H99" s="191"/>
      <c r="I99" s="197"/>
      <c r="J99" s="197"/>
      <c r="K99" s="190">
        <f t="shared" si="11"/>
        <v>0</v>
      </c>
      <c r="L99" s="191"/>
      <c r="M99" s="191"/>
      <c r="N99" s="197"/>
      <c r="O99" s="325"/>
      <c r="P99" s="193">
        <f t="shared" si="12"/>
        <v>0.819672131147541</v>
      </c>
      <c r="Q99" s="193"/>
      <c r="R99" s="268"/>
      <c r="S99" s="171"/>
      <c r="T99" s="171"/>
      <c r="U99" s="171"/>
    </row>
    <row r="100" spans="1:21" s="194" customFormat="1" ht="25.5">
      <c r="A100" s="187">
        <v>89</v>
      </c>
      <c r="B100" s="327" t="s">
        <v>344</v>
      </c>
      <c r="C100" s="189">
        <f t="shared" si="9"/>
        <v>599</v>
      </c>
      <c r="D100" s="191">
        <v>599</v>
      </c>
      <c r="E100" s="197"/>
      <c r="F100" s="189">
        <f t="shared" si="10"/>
        <v>599</v>
      </c>
      <c r="G100" s="191">
        <v>599</v>
      </c>
      <c r="H100" s="191"/>
      <c r="I100" s="197"/>
      <c r="J100" s="197"/>
      <c r="K100" s="190">
        <f t="shared" si="11"/>
        <v>0</v>
      </c>
      <c r="L100" s="191"/>
      <c r="M100" s="191"/>
      <c r="N100" s="197"/>
      <c r="O100" s="325"/>
      <c r="P100" s="193">
        <f t="shared" si="12"/>
        <v>1</v>
      </c>
      <c r="Q100" s="193"/>
      <c r="R100" s="268"/>
      <c r="S100" s="171"/>
      <c r="T100" s="171"/>
      <c r="U100" s="171"/>
    </row>
    <row r="101" spans="1:21" s="194" customFormat="1" ht="25.5">
      <c r="A101" s="196">
        <v>90</v>
      </c>
      <c r="B101" s="324" t="s">
        <v>345</v>
      </c>
      <c r="C101" s="189">
        <f t="shared" si="9"/>
        <v>2600</v>
      </c>
      <c r="D101" s="191">
        <v>2600</v>
      </c>
      <c r="E101" s="197"/>
      <c r="F101" s="189">
        <f t="shared" si="10"/>
        <v>0</v>
      </c>
      <c r="G101" s="191">
        <v>0</v>
      </c>
      <c r="H101" s="191"/>
      <c r="I101" s="197"/>
      <c r="J101" s="197"/>
      <c r="K101" s="190">
        <f t="shared" si="11"/>
        <v>0</v>
      </c>
      <c r="L101" s="191"/>
      <c r="M101" s="191"/>
      <c r="N101" s="197"/>
      <c r="O101" s="325"/>
      <c r="P101" s="193">
        <f t="shared" si="12"/>
        <v>0</v>
      </c>
      <c r="Q101" s="193"/>
      <c r="R101" s="268"/>
      <c r="S101" s="171"/>
      <c r="T101" s="171"/>
      <c r="U101" s="171"/>
    </row>
    <row r="102" spans="1:21" s="194" customFormat="1" ht="25.5">
      <c r="A102" s="187">
        <v>91</v>
      </c>
      <c r="B102" s="324" t="s">
        <v>346</v>
      </c>
      <c r="C102" s="189">
        <f t="shared" si="9"/>
        <v>6520.9777</v>
      </c>
      <c r="D102" s="191">
        <v>6520.9777</v>
      </c>
      <c r="E102" s="197"/>
      <c r="F102" s="189">
        <f t="shared" si="10"/>
        <v>6488.480799</v>
      </c>
      <c r="G102" s="191">
        <v>6488.480799</v>
      </c>
      <c r="H102" s="191"/>
      <c r="I102" s="197"/>
      <c r="J102" s="197"/>
      <c r="K102" s="190">
        <f t="shared" si="11"/>
        <v>0</v>
      </c>
      <c r="L102" s="191"/>
      <c r="M102" s="191"/>
      <c r="N102" s="197"/>
      <c r="O102" s="325"/>
      <c r="P102" s="193">
        <f t="shared" si="12"/>
        <v>0.9950165600167594</v>
      </c>
      <c r="Q102" s="193"/>
      <c r="R102" s="268"/>
      <c r="S102" s="171"/>
      <c r="T102" s="171"/>
      <c r="U102" s="171"/>
    </row>
    <row r="103" spans="1:21" s="194" customFormat="1" ht="15">
      <c r="A103" s="196">
        <v>92</v>
      </c>
      <c r="B103" s="326" t="s">
        <v>347</v>
      </c>
      <c r="C103" s="189">
        <f t="shared" si="9"/>
        <v>2000</v>
      </c>
      <c r="D103" s="191">
        <v>2000</v>
      </c>
      <c r="E103" s="197"/>
      <c r="F103" s="189">
        <f t="shared" si="10"/>
        <v>1999.499</v>
      </c>
      <c r="G103" s="191">
        <v>1999.499</v>
      </c>
      <c r="H103" s="191"/>
      <c r="I103" s="197"/>
      <c r="J103" s="197"/>
      <c r="K103" s="190">
        <f t="shared" si="11"/>
        <v>0</v>
      </c>
      <c r="L103" s="191"/>
      <c r="M103" s="191"/>
      <c r="N103" s="197"/>
      <c r="O103" s="325"/>
      <c r="P103" s="193">
        <f t="shared" si="12"/>
        <v>0.9997495</v>
      </c>
      <c r="Q103" s="193"/>
      <c r="R103" s="268"/>
      <c r="S103" s="171"/>
      <c r="T103" s="171"/>
      <c r="U103" s="171"/>
    </row>
    <row r="104" spans="1:21" s="194" customFormat="1" ht="15">
      <c r="A104" s="187">
        <v>93</v>
      </c>
      <c r="B104" s="324" t="s">
        <v>348</v>
      </c>
      <c r="C104" s="189">
        <f t="shared" si="9"/>
        <v>500</v>
      </c>
      <c r="D104" s="191">
        <v>500</v>
      </c>
      <c r="E104" s="197"/>
      <c r="F104" s="189">
        <f t="shared" si="10"/>
        <v>0</v>
      </c>
      <c r="G104" s="191">
        <v>0</v>
      </c>
      <c r="H104" s="191"/>
      <c r="I104" s="197"/>
      <c r="J104" s="197"/>
      <c r="K104" s="190">
        <f t="shared" si="11"/>
        <v>0</v>
      </c>
      <c r="L104" s="191"/>
      <c r="M104" s="191"/>
      <c r="N104" s="197"/>
      <c r="O104" s="325"/>
      <c r="P104" s="193">
        <f t="shared" si="12"/>
        <v>0</v>
      </c>
      <c r="Q104" s="193"/>
      <c r="R104" s="268"/>
      <c r="S104" s="171"/>
      <c r="T104" s="171"/>
      <c r="U104" s="171"/>
    </row>
    <row r="105" spans="1:21" s="194" customFormat="1" ht="25.5">
      <c r="A105" s="187">
        <v>94</v>
      </c>
      <c r="B105" s="324" t="s">
        <v>349</v>
      </c>
      <c r="C105" s="189">
        <f t="shared" si="9"/>
        <v>3200</v>
      </c>
      <c r="D105" s="191">
        <v>3200</v>
      </c>
      <c r="E105" s="197"/>
      <c r="F105" s="189">
        <f t="shared" si="10"/>
        <v>3200</v>
      </c>
      <c r="G105" s="191">
        <v>3200</v>
      </c>
      <c r="H105" s="191"/>
      <c r="I105" s="197"/>
      <c r="J105" s="197"/>
      <c r="K105" s="190">
        <f t="shared" si="11"/>
        <v>0</v>
      </c>
      <c r="L105" s="191"/>
      <c r="M105" s="191"/>
      <c r="N105" s="197"/>
      <c r="O105" s="325"/>
      <c r="P105" s="193">
        <f t="shared" si="12"/>
        <v>1</v>
      </c>
      <c r="Q105" s="193"/>
      <c r="R105" s="268"/>
      <c r="S105" s="171"/>
      <c r="T105" s="171"/>
      <c r="U105" s="171"/>
    </row>
    <row r="106" spans="1:21" s="194" customFormat="1" ht="25.5">
      <c r="A106" s="196">
        <v>95</v>
      </c>
      <c r="B106" s="324" t="s">
        <v>350</v>
      </c>
      <c r="C106" s="189">
        <f t="shared" si="9"/>
        <v>6000</v>
      </c>
      <c r="D106" s="191">
        <v>6000</v>
      </c>
      <c r="E106" s="197"/>
      <c r="F106" s="189">
        <f t="shared" si="10"/>
        <v>0</v>
      </c>
      <c r="G106" s="191">
        <v>0</v>
      </c>
      <c r="H106" s="191"/>
      <c r="I106" s="197"/>
      <c r="J106" s="197"/>
      <c r="K106" s="190">
        <f t="shared" si="11"/>
        <v>0</v>
      </c>
      <c r="L106" s="191"/>
      <c r="M106" s="191"/>
      <c r="N106" s="197"/>
      <c r="O106" s="325"/>
      <c r="P106" s="193">
        <f t="shared" si="12"/>
        <v>0</v>
      </c>
      <c r="Q106" s="193"/>
      <c r="R106" s="268"/>
      <c r="S106" s="171"/>
      <c r="T106" s="171"/>
      <c r="U106" s="171"/>
    </row>
    <row r="107" spans="1:21" s="194" customFormat="1" ht="15">
      <c r="A107" s="187">
        <v>96</v>
      </c>
      <c r="B107" s="324" t="s">
        <v>351</v>
      </c>
      <c r="C107" s="189">
        <f t="shared" si="9"/>
        <v>500</v>
      </c>
      <c r="D107" s="191">
        <v>500</v>
      </c>
      <c r="E107" s="197"/>
      <c r="F107" s="189">
        <f t="shared" si="10"/>
        <v>500</v>
      </c>
      <c r="G107" s="191">
        <v>500</v>
      </c>
      <c r="H107" s="191"/>
      <c r="I107" s="197"/>
      <c r="J107" s="197"/>
      <c r="K107" s="190">
        <f t="shared" si="11"/>
        <v>0</v>
      </c>
      <c r="L107" s="191"/>
      <c r="M107" s="191"/>
      <c r="N107" s="197"/>
      <c r="O107" s="325"/>
      <c r="P107" s="193">
        <f t="shared" si="12"/>
        <v>1</v>
      </c>
      <c r="Q107" s="193"/>
      <c r="R107" s="268"/>
      <c r="S107" s="171"/>
      <c r="T107" s="171"/>
      <c r="U107" s="171"/>
    </row>
    <row r="108" spans="1:21" s="194" customFormat="1" ht="15">
      <c r="A108" s="196">
        <v>97</v>
      </c>
      <c r="B108" s="324" t="s">
        <v>352</v>
      </c>
      <c r="C108" s="189">
        <f t="shared" si="9"/>
        <v>500</v>
      </c>
      <c r="D108" s="191">
        <v>500</v>
      </c>
      <c r="E108" s="197"/>
      <c r="F108" s="189">
        <f t="shared" si="10"/>
        <v>500</v>
      </c>
      <c r="G108" s="191">
        <v>500</v>
      </c>
      <c r="H108" s="191"/>
      <c r="I108" s="197"/>
      <c r="J108" s="197"/>
      <c r="K108" s="190">
        <f t="shared" si="11"/>
        <v>0</v>
      </c>
      <c r="L108" s="191"/>
      <c r="M108" s="191"/>
      <c r="N108" s="197"/>
      <c r="O108" s="325"/>
      <c r="P108" s="193">
        <f t="shared" si="12"/>
        <v>1</v>
      </c>
      <c r="Q108" s="193"/>
      <c r="R108" s="268"/>
      <c r="S108" s="171"/>
      <c r="T108" s="171"/>
      <c r="U108" s="171"/>
    </row>
    <row r="109" spans="1:21" s="194" customFormat="1" ht="25.5">
      <c r="A109" s="187">
        <v>98</v>
      </c>
      <c r="B109" s="324" t="s">
        <v>353</v>
      </c>
      <c r="C109" s="189">
        <f t="shared" si="9"/>
        <v>2500</v>
      </c>
      <c r="D109" s="191">
        <v>2500</v>
      </c>
      <c r="E109" s="197"/>
      <c r="F109" s="189">
        <f t="shared" si="10"/>
        <v>0</v>
      </c>
      <c r="G109" s="191">
        <v>0</v>
      </c>
      <c r="H109" s="191"/>
      <c r="I109" s="197"/>
      <c r="J109" s="197"/>
      <c r="K109" s="190">
        <f t="shared" si="11"/>
        <v>0</v>
      </c>
      <c r="L109" s="191"/>
      <c r="M109" s="191"/>
      <c r="N109" s="197"/>
      <c r="O109" s="325"/>
      <c r="P109" s="193">
        <f t="shared" si="12"/>
        <v>0</v>
      </c>
      <c r="Q109" s="193"/>
      <c r="R109" s="268"/>
      <c r="S109" s="171"/>
      <c r="T109" s="171"/>
      <c r="U109" s="171"/>
    </row>
    <row r="110" spans="1:21" s="194" customFormat="1" ht="25.5">
      <c r="A110" s="187">
        <v>99</v>
      </c>
      <c r="B110" s="324" t="s">
        <v>354</v>
      </c>
      <c r="C110" s="189">
        <f t="shared" si="9"/>
        <v>6500</v>
      </c>
      <c r="D110" s="191">
        <v>6500</v>
      </c>
      <c r="E110" s="197"/>
      <c r="F110" s="189">
        <f t="shared" si="10"/>
        <v>0</v>
      </c>
      <c r="G110" s="191">
        <v>0</v>
      </c>
      <c r="H110" s="191"/>
      <c r="I110" s="197"/>
      <c r="J110" s="197"/>
      <c r="K110" s="190">
        <f t="shared" si="11"/>
        <v>0</v>
      </c>
      <c r="L110" s="191"/>
      <c r="M110" s="191"/>
      <c r="N110" s="197"/>
      <c r="O110" s="325"/>
      <c r="P110" s="193">
        <f t="shared" si="12"/>
        <v>0</v>
      </c>
      <c r="Q110" s="193"/>
      <c r="R110" s="268"/>
      <c r="S110" s="171"/>
      <c r="T110" s="171"/>
      <c r="U110" s="171"/>
    </row>
    <row r="111" spans="1:21" s="194" customFormat="1" ht="25.5">
      <c r="A111" s="196">
        <v>100</v>
      </c>
      <c r="B111" s="324" t="s">
        <v>355</v>
      </c>
      <c r="C111" s="189">
        <f t="shared" si="9"/>
        <v>2763.293</v>
      </c>
      <c r="D111" s="191">
        <v>2763.293</v>
      </c>
      <c r="E111" s="197"/>
      <c r="F111" s="189">
        <f t="shared" si="10"/>
        <v>0</v>
      </c>
      <c r="G111" s="191">
        <v>0</v>
      </c>
      <c r="H111" s="191"/>
      <c r="I111" s="197"/>
      <c r="J111" s="197"/>
      <c r="K111" s="190">
        <f t="shared" si="11"/>
        <v>0</v>
      </c>
      <c r="L111" s="191"/>
      <c r="M111" s="191"/>
      <c r="N111" s="197"/>
      <c r="O111" s="325"/>
      <c r="P111" s="193">
        <f t="shared" si="12"/>
        <v>0</v>
      </c>
      <c r="Q111" s="193"/>
      <c r="R111" s="268"/>
      <c r="S111" s="171"/>
      <c r="T111" s="171"/>
      <c r="U111" s="171"/>
    </row>
    <row r="112" spans="1:21" s="194" customFormat="1" ht="38.25">
      <c r="A112" s="187">
        <v>101</v>
      </c>
      <c r="B112" s="324" t="s">
        <v>356</v>
      </c>
      <c r="C112" s="189">
        <f t="shared" si="9"/>
        <v>10000</v>
      </c>
      <c r="D112" s="191">
        <v>10000</v>
      </c>
      <c r="E112" s="197"/>
      <c r="F112" s="189">
        <f t="shared" si="10"/>
        <v>0</v>
      </c>
      <c r="G112" s="191">
        <v>0</v>
      </c>
      <c r="H112" s="191"/>
      <c r="I112" s="197"/>
      <c r="J112" s="197"/>
      <c r="K112" s="190">
        <f t="shared" si="11"/>
        <v>0</v>
      </c>
      <c r="L112" s="191"/>
      <c r="M112" s="191"/>
      <c r="N112" s="197"/>
      <c r="O112" s="325"/>
      <c r="P112" s="193">
        <f t="shared" si="12"/>
        <v>0</v>
      </c>
      <c r="Q112" s="193"/>
      <c r="R112" s="268"/>
      <c r="S112" s="171"/>
      <c r="T112" s="171"/>
      <c r="U112" s="171"/>
    </row>
    <row r="113" spans="1:21" s="194" customFormat="1" ht="25.5">
      <c r="A113" s="196">
        <v>102</v>
      </c>
      <c r="B113" s="366" t="s">
        <v>244</v>
      </c>
      <c r="C113" s="367">
        <f>D113+E113</f>
        <v>13260</v>
      </c>
      <c r="D113" s="391">
        <v>13260</v>
      </c>
      <c r="E113" s="392"/>
      <c r="F113" s="367">
        <f t="shared" si="10"/>
        <v>2005.733</v>
      </c>
      <c r="G113" s="391">
        <v>2005.733</v>
      </c>
      <c r="H113" s="391"/>
      <c r="I113" s="392"/>
      <c r="J113" s="392"/>
      <c r="K113" s="369">
        <f t="shared" si="11"/>
        <v>0</v>
      </c>
      <c r="L113" s="391"/>
      <c r="M113" s="391"/>
      <c r="N113" s="392"/>
      <c r="O113" s="368"/>
      <c r="P113" s="370">
        <f t="shared" si="12"/>
        <v>0.15126191553544494</v>
      </c>
      <c r="Q113" s="370"/>
      <c r="R113" s="268"/>
      <c r="S113" s="171"/>
      <c r="T113" s="171"/>
      <c r="U113" s="171"/>
    </row>
    <row r="114" spans="1:21" s="194" customFormat="1" ht="48">
      <c r="A114" s="371" t="s">
        <v>11</v>
      </c>
      <c r="B114" s="372" t="s">
        <v>185</v>
      </c>
      <c r="C114" s="373">
        <v>800</v>
      </c>
      <c r="D114" s="388"/>
      <c r="E114" s="372"/>
      <c r="F114" s="373">
        <f>G114+H114+I114+J114+K114+N114</f>
        <v>625</v>
      </c>
      <c r="G114" s="372"/>
      <c r="H114" s="388"/>
      <c r="I114" s="388">
        <v>625</v>
      </c>
      <c r="J114" s="372"/>
      <c r="K114" s="388"/>
      <c r="L114" s="388"/>
      <c r="M114" s="388"/>
      <c r="N114" s="372"/>
      <c r="O114" s="374"/>
      <c r="P114" s="375"/>
      <c r="Q114" s="374"/>
      <c r="R114" s="268"/>
      <c r="S114" s="171"/>
      <c r="T114" s="171"/>
      <c r="U114" s="171"/>
    </row>
    <row r="115" spans="1:21" s="194" customFormat="1" ht="24">
      <c r="A115" s="371" t="s">
        <v>13</v>
      </c>
      <c r="B115" s="372" t="s">
        <v>186</v>
      </c>
      <c r="C115" s="373">
        <v>1230</v>
      </c>
      <c r="D115" s="388"/>
      <c r="E115" s="372"/>
      <c r="F115" s="373">
        <f>G115+H115+I115+J115+K115+N115</f>
        <v>1230</v>
      </c>
      <c r="G115" s="372"/>
      <c r="H115" s="388"/>
      <c r="I115" s="372"/>
      <c r="J115" s="388">
        <v>1230</v>
      </c>
      <c r="K115" s="388"/>
      <c r="L115" s="388"/>
      <c r="M115" s="388"/>
      <c r="N115" s="372"/>
      <c r="O115" s="374"/>
      <c r="P115" s="375"/>
      <c r="Q115" s="374"/>
      <c r="R115" s="268"/>
      <c r="S115" s="171"/>
      <c r="T115" s="171"/>
      <c r="U115" s="171"/>
    </row>
    <row r="116" spans="1:21" s="194" customFormat="1" ht="24">
      <c r="A116" s="371" t="s">
        <v>14</v>
      </c>
      <c r="B116" s="372" t="s">
        <v>192</v>
      </c>
      <c r="C116" s="373">
        <v>97001</v>
      </c>
      <c r="D116" s="388"/>
      <c r="E116" s="372"/>
      <c r="F116" s="373">
        <f>G116+H116+I116+J116+K116+N116</f>
        <v>0</v>
      </c>
      <c r="G116" s="372"/>
      <c r="H116" s="388"/>
      <c r="I116" s="372"/>
      <c r="J116" s="372"/>
      <c r="K116" s="388"/>
      <c r="L116" s="388"/>
      <c r="M116" s="388"/>
      <c r="N116" s="372"/>
      <c r="O116" s="374"/>
      <c r="P116" s="375"/>
      <c r="Q116" s="374"/>
      <c r="R116" s="268"/>
      <c r="S116" s="171"/>
      <c r="T116" s="171"/>
      <c r="U116" s="171"/>
    </row>
    <row r="117" spans="1:21" s="194" customFormat="1" ht="24">
      <c r="A117" s="371" t="s">
        <v>16</v>
      </c>
      <c r="B117" s="372" t="s">
        <v>193</v>
      </c>
      <c r="C117" s="373">
        <f t="shared" si="9"/>
        <v>0</v>
      </c>
      <c r="D117" s="388"/>
      <c r="E117" s="372"/>
      <c r="F117" s="373">
        <f>G117+H117+I117+J117+K117+N117</f>
        <v>0</v>
      </c>
      <c r="G117" s="372"/>
      <c r="H117" s="388"/>
      <c r="I117" s="372"/>
      <c r="J117" s="372"/>
      <c r="K117" s="388"/>
      <c r="L117" s="388"/>
      <c r="M117" s="388"/>
      <c r="N117" s="372"/>
      <c r="O117" s="374"/>
      <c r="P117" s="375"/>
      <c r="Q117" s="374"/>
      <c r="R117" s="268"/>
      <c r="S117" s="171"/>
      <c r="T117" s="171"/>
      <c r="U117" s="171"/>
    </row>
    <row r="118" spans="1:21" s="194" customFormat="1" ht="36">
      <c r="A118" s="371" t="s">
        <v>18</v>
      </c>
      <c r="B118" s="372" t="s">
        <v>194</v>
      </c>
      <c r="C118" s="373">
        <v>4562908</v>
      </c>
      <c r="D118" s="388"/>
      <c r="E118" s="372"/>
      <c r="F118" s="373">
        <v>5957997</v>
      </c>
      <c r="G118" s="372"/>
      <c r="H118" s="388"/>
      <c r="I118" s="372"/>
      <c r="J118" s="372"/>
      <c r="K118" s="388"/>
      <c r="L118" s="388"/>
      <c r="M118" s="388"/>
      <c r="N118" s="372"/>
      <c r="O118" s="374"/>
      <c r="P118" s="375"/>
      <c r="Q118" s="374"/>
      <c r="R118" s="268"/>
      <c r="S118" s="171"/>
      <c r="T118" s="171"/>
      <c r="U118" s="171"/>
    </row>
    <row r="119" spans="1:21" s="194" customFormat="1" ht="36">
      <c r="A119" s="376" t="s">
        <v>19</v>
      </c>
      <c r="B119" s="377" t="s">
        <v>188</v>
      </c>
      <c r="C119" s="378">
        <f t="shared" si="9"/>
        <v>0</v>
      </c>
      <c r="D119" s="389"/>
      <c r="E119" s="377"/>
      <c r="F119" s="390">
        <f>G119+H119+I119+J119+K119+N119</f>
        <v>2511199</v>
      </c>
      <c r="G119" s="377"/>
      <c r="H119" s="389"/>
      <c r="I119" s="377"/>
      <c r="J119" s="377"/>
      <c r="K119" s="389"/>
      <c r="L119" s="389"/>
      <c r="M119" s="389"/>
      <c r="N119" s="389">
        <v>2511199</v>
      </c>
      <c r="O119" s="376"/>
      <c r="P119" s="376"/>
      <c r="Q119" s="376"/>
      <c r="R119" s="268"/>
      <c r="S119" s="171"/>
      <c r="T119" s="171"/>
      <c r="U119" s="171"/>
    </row>
    <row r="121" spans="2:3" ht="15">
      <c r="B121" s="199"/>
      <c r="C121" s="170"/>
    </row>
    <row r="122" ht="15.75">
      <c r="C122" s="170"/>
    </row>
    <row r="123" spans="3:4" ht="15.75">
      <c r="C123" s="200"/>
      <c r="D123" s="200"/>
    </row>
    <row r="125" ht="15.75">
      <c r="C125" s="170"/>
    </row>
    <row r="129" ht="15.75">
      <c r="C129" s="170"/>
    </row>
  </sheetData>
  <sheetProtection/>
  <mergeCells count="21">
    <mergeCell ref="O6:Q6"/>
    <mergeCell ref="G7:G8"/>
    <mergeCell ref="H7:H8"/>
    <mergeCell ref="Q7:Q8"/>
    <mergeCell ref="A3:Q3"/>
    <mergeCell ref="N1:Q1"/>
    <mergeCell ref="A4:Q4"/>
    <mergeCell ref="K7:M7"/>
    <mergeCell ref="N7:N8"/>
    <mergeCell ref="O7:O8"/>
    <mergeCell ref="P7:P8"/>
    <mergeCell ref="A6:A8"/>
    <mergeCell ref="B6:B8"/>
    <mergeCell ref="C6:E6"/>
    <mergeCell ref="F6:N6"/>
    <mergeCell ref="I7:I8"/>
    <mergeCell ref="J7:J8"/>
    <mergeCell ref="C7:C8"/>
    <mergeCell ref="D7:D8"/>
    <mergeCell ref="E7:E8"/>
    <mergeCell ref="F7:F8"/>
  </mergeCells>
  <printOptions horizontalCentered="1"/>
  <pageMargins left="0.42" right="0.16" top="0.48" bottom="0.48" header="0.5" footer="0.49"/>
  <pageSetup horizontalDpi="600" verticalDpi="600" orientation="landscape" scale="96" r:id="rId1"/>
</worksheet>
</file>

<file path=xl/worksheets/sheet6.xml><?xml version="1.0" encoding="utf-8"?>
<worksheet xmlns="http://schemas.openxmlformats.org/spreadsheetml/2006/main" xmlns:r="http://schemas.openxmlformats.org/officeDocument/2006/relationships">
  <dimension ref="A1:IU25"/>
  <sheetViews>
    <sheetView zoomScalePageLayoutView="0" workbookViewId="0" topLeftCell="A20">
      <selection activeCell="A10" sqref="A10:IV22"/>
    </sheetView>
  </sheetViews>
  <sheetFormatPr defaultColWidth="9.140625" defaultRowHeight="12.75"/>
  <cols>
    <col min="1" max="1" width="2.7109375" style="112" customWidth="1"/>
    <col min="2" max="2" width="12.8515625" style="113" customWidth="1"/>
    <col min="3" max="3" width="10.28125" style="111" customWidth="1"/>
    <col min="4" max="4" width="6.57421875" style="114" hidden="1" customWidth="1"/>
    <col min="5" max="5" width="10.421875" style="111" customWidth="1"/>
    <col min="6" max="6" width="10.7109375" style="111" customWidth="1"/>
    <col min="7" max="7" width="8.8515625" style="111" customWidth="1"/>
    <col min="8" max="8" width="9.8515625" style="111" customWidth="1"/>
    <col min="9" max="9" width="8.8515625" style="111" customWidth="1"/>
    <col min="10" max="10" width="10.7109375" style="111" customWidth="1"/>
    <col min="11" max="11" width="10.8515625" style="111" customWidth="1"/>
    <col min="12" max="12" width="11.00390625" style="111" customWidth="1"/>
    <col min="13" max="14" width="9.140625" style="111" customWidth="1"/>
    <col min="15" max="15" width="8.28125" style="111" customWidth="1"/>
    <col min="16" max="16" width="5.28125" style="111" customWidth="1"/>
    <col min="17" max="17" width="6.57421875" style="111" customWidth="1"/>
    <col min="18" max="19" width="5.8515625" style="111" customWidth="1"/>
    <col min="20" max="20" width="6.140625" style="111" customWidth="1"/>
    <col min="21" max="21" width="5.140625" style="111" customWidth="1"/>
    <col min="22" max="16384" width="9.140625" style="111" customWidth="1"/>
  </cols>
  <sheetData>
    <row r="1" spans="17:21" ht="16.5">
      <c r="Q1" s="115"/>
      <c r="R1" s="281" t="s">
        <v>213</v>
      </c>
      <c r="S1" s="281"/>
      <c r="T1" s="281"/>
      <c r="U1" s="281"/>
    </row>
    <row r="2" spans="1:255" s="123" customFormat="1" ht="22.5" customHeight="1">
      <c r="A2" s="317" t="s">
        <v>269</v>
      </c>
      <c r="B2" s="317"/>
      <c r="C2" s="317"/>
      <c r="D2" s="317"/>
      <c r="E2" s="317"/>
      <c r="F2" s="317"/>
      <c r="G2" s="317"/>
      <c r="H2" s="317"/>
      <c r="I2" s="317"/>
      <c r="J2" s="317"/>
      <c r="K2" s="317"/>
      <c r="L2" s="317"/>
      <c r="M2" s="317"/>
      <c r="N2" s="317"/>
      <c r="O2" s="317"/>
      <c r="P2" s="317"/>
      <c r="Q2" s="317"/>
      <c r="R2" s="317"/>
      <c r="S2" s="317"/>
      <c r="T2" s="317"/>
      <c r="U2" s="317"/>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row>
    <row r="3" spans="1:255" s="123" customFormat="1" ht="23.25" customHeight="1">
      <c r="A3" s="276" t="str">
        <f>'Biểu 62'!A3:E3</f>
        <v>(Kèm theo Công văn số 92/STC-QLNS ngày 14/01/2021 của Sở Tài chính Hải Dương)</v>
      </c>
      <c r="B3" s="276"/>
      <c r="C3" s="276"/>
      <c r="D3" s="276"/>
      <c r="E3" s="276"/>
      <c r="F3" s="276"/>
      <c r="G3" s="276"/>
      <c r="H3" s="276"/>
      <c r="I3" s="276"/>
      <c r="J3" s="276"/>
      <c r="K3" s="276"/>
      <c r="L3" s="276"/>
      <c r="M3" s="276"/>
      <c r="N3" s="276"/>
      <c r="O3" s="276"/>
      <c r="P3" s="276"/>
      <c r="Q3" s="276"/>
      <c r="R3" s="276"/>
      <c r="S3" s="276"/>
      <c r="T3" s="276"/>
      <c r="U3" s="276"/>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row>
    <row r="4" spans="2:20" ht="12">
      <c r="B4" s="111"/>
      <c r="D4" s="111"/>
      <c r="E4" s="116"/>
      <c r="T4" s="117" t="s">
        <v>180</v>
      </c>
    </row>
    <row r="5" spans="1:255" s="109" customFormat="1" ht="19.5" customHeight="1">
      <c r="A5" s="316" t="s">
        <v>58</v>
      </c>
      <c r="B5" s="316" t="s">
        <v>203</v>
      </c>
      <c r="C5" s="306" t="s">
        <v>87</v>
      </c>
      <c r="D5" s="306"/>
      <c r="E5" s="306"/>
      <c r="F5" s="306"/>
      <c r="G5" s="306"/>
      <c r="H5" s="306"/>
      <c r="I5" s="306"/>
      <c r="J5" s="306" t="s">
        <v>88</v>
      </c>
      <c r="K5" s="306"/>
      <c r="L5" s="306"/>
      <c r="M5" s="306"/>
      <c r="N5" s="306"/>
      <c r="O5" s="306"/>
      <c r="P5" s="306" t="s">
        <v>37</v>
      </c>
      <c r="Q5" s="306"/>
      <c r="R5" s="306"/>
      <c r="S5" s="306"/>
      <c r="T5" s="306"/>
      <c r="U5" s="306"/>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9" customFormat="1" ht="19.5" customHeight="1">
      <c r="A6" s="316"/>
      <c r="B6" s="316"/>
      <c r="C6" s="306" t="s">
        <v>83</v>
      </c>
      <c r="D6" s="307" t="s">
        <v>270</v>
      </c>
      <c r="E6" s="310" t="s">
        <v>106</v>
      </c>
      <c r="F6" s="313" t="s">
        <v>133</v>
      </c>
      <c r="G6" s="314"/>
      <c r="H6" s="314"/>
      <c r="I6" s="315"/>
      <c r="J6" s="306" t="s">
        <v>83</v>
      </c>
      <c r="K6" s="310" t="s">
        <v>106</v>
      </c>
      <c r="L6" s="306" t="s">
        <v>133</v>
      </c>
      <c r="M6" s="306"/>
      <c r="N6" s="306"/>
      <c r="O6" s="306"/>
      <c r="P6" s="306" t="s">
        <v>83</v>
      </c>
      <c r="Q6" s="310" t="s">
        <v>106</v>
      </c>
      <c r="R6" s="306" t="s">
        <v>133</v>
      </c>
      <c r="S6" s="306"/>
      <c r="T6" s="306"/>
      <c r="U6" s="306"/>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9" customFormat="1" ht="15.75" customHeight="1">
      <c r="A7" s="316"/>
      <c r="B7" s="316"/>
      <c r="C7" s="306"/>
      <c r="D7" s="308"/>
      <c r="E7" s="311"/>
      <c r="F7" s="306" t="s">
        <v>83</v>
      </c>
      <c r="G7" s="316" t="s">
        <v>195</v>
      </c>
      <c r="H7" s="316" t="s">
        <v>196</v>
      </c>
      <c r="I7" s="316" t="s">
        <v>197</v>
      </c>
      <c r="J7" s="306"/>
      <c r="K7" s="311"/>
      <c r="L7" s="306" t="s">
        <v>83</v>
      </c>
      <c r="M7" s="316" t="s">
        <v>195</v>
      </c>
      <c r="N7" s="316" t="s">
        <v>196</v>
      </c>
      <c r="O7" s="316" t="s">
        <v>197</v>
      </c>
      <c r="P7" s="306"/>
      <c r="Q7" s="311"/>
      <c r="R7" s="306" t="s">
        <v>83</v>
      </c>
      <c r="S7" s="316" t="s">
        <v>195</v>
      </c>
      <c r="T7" s="316" t="s">
        <v>196</v>
      </c>
      <c r="U7" s="316" t="s">
        <v>197</v>
      </c>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09" customFormat="1" ht="104.25" customHeight="1">
      <c r="A8" s="316"/>
      <c r="B8" s="316"/>
      <c r="C8" s="306"/>
      <c r="D8" s="309"/>
      <c r="E8" s="312"/>
      <c r="F8" s="306"/>
      <c r="G8" s="316"/>
      <c r="H8" s="316"/>
      <c r="I8" s="316"/>
      <c r="J8" s="306"/>
      <c r="K8" s="312"/>
      <c r="L8" s="306"/>
      <c r="M8" s="316"/>
      <c r="N8" s="316"/>
      <c r="O8" s="316"/>
      <c r="P8" s="306"/>
      <c r="Q8" s="312"/>
      <c r="R8" s="306"/>
      <c r="S8" s="316"/>
      <c r="T8" s="316"/>
      <c r="U8" s="316"/>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row>
    <row r="9" spans="1:255" s="110" customFormat="1" ht="36.75" customHeight="1">
      <c r="A9" s="118" t="s">
        <v>1</v>
      </c>
      <c r="B9" s="118" t="s">
        <v>2</v>
      </c>
      <c r="C9" s="118" t="s">
        <v>198</v>
      </c>
      <c r="D9" s="118">
        <v>2</v>
      </c>
      <c r="E9" s="118">
        <v>3</v>
      </c>
      <c r="F9" s="118" t="s">
        <v>199</v>
      </c>
      <c r="G9" s="118">
        <v>5</v>
      </c>
      <c r="H9" s="118">
        <v>6</v>
      </c>
      <c r="I9" s="118">
        <v>7</v>
      </c>
      <c r="J9" s="118" t="s">
        <v>200</v>
      </c>
      <c r="K9" s="118">
        <v>9</v>
      </c>
      <c r="L9" s="118" t="s">
        <v>201</v>
      </c>
      <c r="M9" s="118">
        <v>11</v>
      </c>
      <c r="N9" s="118">
        <v>12</v>
      </c>
      <c r="O9" s="118">
        <v>13</v>
      </c>
      <c r="P9" s="118" t="s">
        <v>202</v>
      </c>
      <c r="Q9" s="118" t="s">
        <v>230</v>
      </c>
      <c r="R9" s="118" t="s">
        <v>231</v>
      </c>
      <c r="S9" s="118" t="s">
        <v>232</v>
      </c>
      <c r="T9" s="118" t="s">
        <v>233</v>
      </c>
      <c r="U9" s="118" t="s">
        <v>234</v>
      </c>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row>
    <row r="10" spans="1:255" s="120" customFormat="1" ht="27" customHeight="1">
      <c r="A10" s="164"/>
      <c r="B10" s="269" t="s">
        <v>3</v>
      </c>
      <c r="C10" s="393">
        <v>6156815.397</v>
      </c>
      <c r="D10" s="393">
        <v>198974.13</v>
      </c>
      <c r="E10" s="393">
        <v>4508396</v>
      </c>
      <c r="F10" s="393">
        <v>1449445.267</v>
      </c>
      <c r="G10" s="393">
        <v>508546.1549999999</v>
      </c>
      <c r="H10" s="393">
        <v>712404.096</v>
      </c>
      <c r="I10" s="393">
        <v>228495.016</v>
      </c>
      <c r="J10" s="393">
        <v>5876405.492400001</v>
      </c>
      <c r="K10" s="393">
        <v>4508052.13</v>
      </c>
      <c r="L10" s="393">
        <v>1368353.3624</v>
      </c>
      <c r="M10" s="393">
        <v>479959.97</v>
      </c>
      <c r="N10" s="393">
        <v>667627.0684000001</v>
      </c>
      <c r="O10" s="393">
        <v>220766.324</v>
      </c>
      <c r="P10" s="379">
        <f>J10/C10</f>
        <v>0.9544553658801216</v>
      </c>
      <c r="Q10" s="379">
        <f>K10/E10</f>
        <v>0.999923726753373</v>
      </c>
      <c r="R10" s="379">
        <f>L10/F10</f>
        <v>0.9440531447125006</v>
      </c>
      <c r="S10" s="379">
        <f>M10/G10</f>
        <v>0.9437884158223555</v>
      </c>
      <c r="T10" s="379">
        <f>N10/H10</f>
        <v>0.9371465887809832</v>
      </c>
      <c r="U10" s="379">
        <f>O10/I10</f>
        <v>0.9661756648556395</v>
      </c>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9"/>
    </row>
    <row r="11" spans="1:255" s="109" customFormat="1" ht="27" customHeight="1">
      <c r="A11" s="121">
        <v>1</v>
      </c>
      <c r="B11" s="270" t="s">
        <v>71</v>
      </c>
      <c r="C11" s="393">
        <v>580860.773</v>
      </c>
      <c r="D11" s="394">
        <v>2446</v>
      </c>
      <c r="E11" s="394">
        <v>485989</v>
      </c>
      <c r="F11" s="394">
        <v>92425.773</v>
      </c>
      <c r="G11" s="394">
        <v>20630.873</v>
      </c>
      <c r="H11" s="394">
        <v>66422.90000000001</v>
      </c>
      <c r="I11" s="394">
        <v>5372</v>
      </c>
      <c r="J11" s="393">
        <v>577970.854</v>
      </c>
      <c r="K11" s="394">
        <v>485989</v>
      </c>
      <c r="L11" s="394">
        <v>91981.85399999999</v>
      </c>
      <c r="M11" s="394">
        <v>20630.873</v>
      </c>
      <c r="N11" s="394">
        <v>65978.981</v>
      </c>
      <c r="O11" s="394">
        <v>5372</v>
      </c>
      <c r="P11" s="380">
        <f aca="true" t="shared" si="0" ref="P11:P22">J11/C11</f>
        <v>0.9950247647382447</v>
      </c>
      <c r="Q11" s="380">
        <f aca="true" t="shared" si="1" ref="Q11:Q22">K11/E11</f>
        <v>1</v>
      </c>
      <c r="R11" s="380">
        <f aca="true" t="shared" si="2" ref="R11:R22">L11/F11</f>
        <v>0.9951970215061117</v>
      </c>
      <c r="S11" s="380">
        <f aca="true" t="shared" si="3" ref="S11:S22">M11/G11</f>
        <v>1</v>
      </c>
      <c r="T11" s="380">
        <f aca="true" t="shared" si="4" ref="T11:T22">N11/H11</f>
        <v>0.9933167777980183</v>
      </c>
      <c r="U11" s="380">
        <f aca="true" t="shared" si="5" ref="U11:U22">O11/I11</f>
        <v>1</v>
      </c>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row>
    <row r="12" spans="1:255" s="109" customFormat="1" ht="27" customHeight="1">
      <c r="A12" s="121">
        <v>2</v>
      </c>
      <c r="B12" s="270" t="s">
        <v>72</v>
      </c>
      <c r="C12" s="271">
        <v>571244.931</v>
      </c>
      <c r="D12" s="272">
        <v>1050</v>
      </c>
      <c r="E12" s="272">
        <v>443867</v>
      </c>
      <c r="F12" s="272">
        <v>126327.931</v>
      </c>
      <c r="G12" s="272">
        <v>114021.629</v>
      </c>
      <c r="H12" s="272">
        <v>12236.302</v>
      </c>
      <c r="I12" s="272">
        <v>70</v>
      </c>
      <c r="J12" s="271">
        <v>570058.9890000001</v>
      </c>
      <c r="K12" s="272">
        <v>443867</v>
      </c>
      <c r="L12" s="272">
        <v>126191.989</v>
      </c>
      <c r="M12" s="272">
        <v>113885.689</v>
      </c>
      <c r="N12" s="272">
        <v>12236.3</v>
      </c>
      <c r="O12" s="272">
        <v>70</v>
      </c>
      <c r="P12" s="380">
        <f t="shared" si="0"/>
        <v>0.9979239343132134</v>
      </c>
      <c r="Q12" s="380">
        <f t="shared" si="1"/>
        <v>1</v>
      </c>
      <c r="R12" s="380">
        <f t="shared" si="2"/>
        <v>0.9989238959355711</v>
      </c>
      <c r="S12" s="380">
        <f t="shared" si="3"/>
        <v>0.998807770059135</v>
      </c>
      <c r="T12" s="380">
        <f t="shared" si="4"/>
        <v>0.9999998365519256</v>
      </c>
      <c r="U12" s="380">
        <f t="shared" si="5"/>
        <v>1</v>
      </c>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row>
    <row r="13" spans="1:255" s="109" customFormat="1" ht="27" customHeight="1">
      <c r="A13" s="121">
        <v>3</v>
      </c>
      <c r="B13" s="270" t="s">
        <v>73</v>
      </c>
      <c r="C13" s="271">
        <v>454977</v>
      </c>
      <c r="D13" s="272">
        <v>3318</v>
      </c>
      <c r="E13" s="272">
        <v>313598</v>
      </c>
      <c r="F13" s="272">
        <v>138061</v>
      </c>
      <c r="G13" s="272">
        <v>10474</v>
      </c>
      <c r="H13" s="272">
        <v>98385</v>
      </c>
      <c r="I13" s="272">
        <v>29202</v>
      </c>
      <c r="J13" s="271">
        <v>418813</v>
      </c>
      <c r="K13" s="272">
        <v>313254</v>
      </c>
      <c r="L13" s="272">
        <v>105559</v>
      </c>
      <c r="M13" s="272">
        <v>10174</v>
      </c>
      <c r="N13" s="272">
        <v>72193</v>
      </c>
      <c r="O13" s="272">
        <v>23192</v>
      </c>
      <c r="P13" s="380">
        <f t="shared" si="0"/>
        <v>0.9205146633785883</v>
      </c>
      <c r="Q13" s="380">
        <f t="shared" si="1"/>
        <v>0.9989030542286622</v>
      </c>
      <c r="R13" s="380">
        <f t="shared" si="2"/>
        <v>0.7645823223068065</v>
      </c>
      <c r="S13" s="380">
        <f t="shared" si="3"/>
        <v>0.9713576475081154</v>
      </c>
      <c r="T13" s="380">
        <f t="shared" si="4"/>
        <v>0.7337805559790619</v>
      </c>
      <c r="U13" s="380">
        <f t="shared" si="5"/>
        <v>0.7941921786179029</v>
      </c>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row>
    <row r="14" spans="1:255" s="109" customFormat="1" ht="27" customHeight="1">
      <c r="A14" s="121">
        <v>4</v>
      </c>
      <c r="B14" s="270" t="s">
        <v>74</v>
      </c>
      <c r="C14" s="271">
        <v>596437.9299999999</v>
      </c>
      <c r="D14" s="272">
        <v>19223</v>
      </c>
      <c r="E14" s="272">
        <v>423305</v>
      </c>
      <c r="F14" s="272">
        <v>153909.93</v>
      </c>
      <c r="G14" s="272">
        <v>20174.368000000002</v>
      </c>
      <c r="H14" s="272">
        <v>132157.562</v>
      </c>
      <c r="I14" s="272">
        <v>1578</v>
      </c>
      <c r="J14" s="271">
        <v>568469.53</v>
      </c>
      <c r="K14" s="272">
        <v>423305</v>
      </c>
      <c r="L14" s="272">
        <v>145164.53</v>
      </c>
      <c r="M14" s="272">
        <v>13071.968</v>
      </c>
      <c r="N14" s="272">
        <v>130734.562</v>
      </c>
      <c r="O14" s="272">
        <v>1358</v>
      </c>
      <c r="P14" s="380">
        <f t="shared" si="0"/>
        <v>0.9531076100408303</v>
      </c>
      <c r="Q14" s="380">
        <f t="shared" si="1"/>
        <v>1</v>
      </c>
      <c r="R14" s="380">
        <f t="shared" si="2"/>
        <v>0.9431784550873359</v>
      </c>
      <c r="S14" s="380">
        <f t="shared" si="3"/>
        <v>0.6479493186601929</v>
      </c>
      <c r="T14" s="380">
        <f t="shared" si="4"/>
        <v>0.989232549553237</v>
      </c>
      <c r="U14" s="380">
        <f t="shared" si="5"/>
        <v>0.8605830164765526</v>
      </c>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row>
    <row r="15" spans="1:255" s="109" customFormat="1" ht="27" customHeight="1">
      <c r="A15" s="121">
        <v>5</v>
      </c>
      <c r="B15" s="270" t="s">
        <v>75</v>
      </c>
      <c r="C15" s="271">
        <v>466122.38800000004</v>
      </c>
      <c r="D15" s="272">
        <v>22290.6</v>
      </c>
      <c r="E15" s="272">
        <v>326682</v>
      </c>
      <c r="F15" s="272">
        <v>117149.788</v>
      </c>
      <c r="G15" s="272">
        <v>13207</v>
      </c>
      <c r="H15" s="272">
        <v>88472.788</v>
      </c>
      <c r="I15" s="272">
        <v>15470</v>
      </c>
      <c r="J15" s="271">
        <v>438946.009</v>
      </c>
      <c r="K15" s="272">
        <v>326682</v>
      </c>
      <c r="L15" s="272">
        <v>112264.00899999999</v>
      </c>
      <c r="M15" s="272">
        <v>13207</v>
      </c>
      <c r="N15" s="272">
        <v>83587.009</v>
      </c>
      <c r="O15" s="272">
        <v>15470</v>
      </c>
      <c r="P15" s="380">
        <f t="shared" si="0"/>
        <v>0.9416969025740081</v>
      </c>
      <c r="Q15" s="380">
        <f t="shared" si="1"/>
        <v>1</v>
      </c>
      <c r="R15" s="380">
        <f t="shared" si="2"/>
        <v>0.9582945980235149</v>
      </c>
      <c r="S15" s="380">
        <f t="shared" si="3"/>
        <v>1</v>
      </c>
      <c r="T15" s="380">
        <f t="shared" si="4"/>
        <v>0.9447764774859362</v>
      </c>
      <c r="U15" s="380">
        <f t="shared" si="5"/>
        <v>1</v>
      </c>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row>
    <row r="16" spans="1:255" s="109" customFormat="1" ht="27" customHeight="1">
      <c r="A16" s="121">
        <v>6</v>
      </c>
      <c r="B16" s="270" t="s">
        <v>76</v>
      </c>
      <c r="C16" s="271">
        <v>511621.26399999997</v>
      </c>
      <c r="D16" s="272">
        <v>8785.702000000001</v>
      </c>
      <c r="E16" s="272">
        <v>391549</v>
      </c>
      <c r="F16" s="272">
        <v>111286.562</v>
      </c>
      <c r="G16" s="272">
        <v>8894.411</v>
      </c>
      <c r="H16" s="272">
        <v>75866.151</v>
      </c>
      <c r="I16" s="272">
        <v>26526</v>
      </c>
      <c r="J16" s="271">
        <v>499282.8030000001</v>
      </c>
      <c r="K16" s="272">
        <v>391549</v>
      </c>
      <c r="L16" s="272">
        <v>107733.80300000001</v>
      </c>
      <c r="M16" s="272">
        <v>8534.974</v>
      </c>
      <c r="N16" s="272">
        <v>72672.829</v>
      </c>
      <c r="O16" s="272">
        <v>26526</v>
      </c>
      <c r="P16" s="380">
        <f t="shared" si="0"/>
        <v>0.9758836040090783</v>
      </c>
      <c r="Q16" s="380">
        <f t="shared" si="1"/>
        <v>1</v>
      </c>
      <c r="R16" s="380">
        <f t="shared" si="2"/>
        <v>0.9680755795115678</v>
      </c>
      <c r="S16" s="380">
        <f t="shared" si="3"/>
        <v>0.9595884426748438</v>
      </c>
      <c r="T16" s="380">
        <f t="shared" si="4"/>
        <v>0.9579084748875688</v>
      </c>
      <c r="U16" s="380">
        <f t="shared" si="5"/>
        <v>1</v>
      </c>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row>
    <row r="17" spans="1:255" s="109" customFormat="1" ht="27" customHeight="1">
      <c r="A17" s="121">
        <v>7</v>
      </c>
      <c r="B17" s="270" t="s">
        <v>77</v>
      </c>
      <c r="C17" s="395">
        <v>389759.43</v>
      </c>
      <c r="D17" s="396">
        <v>31631.43</v>
      </c>
      <c r="E17" s="396">
        <v>275887</v>
      </c>
      <c r="F17" s="396">
        <v>82241</v>
      </c>
      <c r="G17" s="396">
        <v>25709</v>
      </c>
      <c r="H17" s="396">
        <v>53994</v>
      </c>
      <c r="I17" s="396">
        <v>2538</v>
      </c>
      <c r="J17" s="395">
        <v>354749</v>
      </c>
      <c r="K17" s="396">
        <v>275887</v>
      </c>
      <c r="L17" s="396">
        <v>78862</v>
      </c>
      <c r="M17" s="396">
        <v>24555</v>
      </c>
      <c r="N17" s="396">
        <v>51769</v>
      </c>
      <c r="O17" s="396">
        <v>2538</v>
      </c>
      <c r="P17" s="380">
        <f t="shared" si="0"/>
        <v>0.9101742580031996</v>
      </c>
      <c r="Q17" s="380">
        <f t="shared" si="1"/>
        <v>1</v>
      </c>
      <c r="R17" s="380">
        <f t="shared" si="2"/>
        <v>0.9589134373366083</v>
      </c>
      <c r="S17" s="380">
        <f t="shared" si="3"/>
        <v>0.9551129954490646</v>
      </c>
      <c r="T17" s="380">
        <f t="shared" si="4"/>
        <v>0.9587917175982517</v>
      </c>
      <c r="U17" s="380">
        <f t="shared" si="5"/>
        <v>1</v>
      </c>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row>
    <row r="18" spans="1:255" s="109" customFormat="1" ht="27" customHeight="1">
      <c r="A18" s="121">
        <v>8</v>
      </c>
      <c r="B18" s="270" t="s">
        <v>78</v>
      </c>
      <c r="C18" s="395">
        <v>440993.655</v>
      </c>
      <c r="D18" s="396">
        <v>17526</v>
      </c>
      <c r="E18" s="396">
        <v>305619</v>
      </c>
      <c r="F18" s="396">
        <v>117848.65500000001</v>
      </c>
      <c r="G18" s="396">
        <v>0</v>
      </c>
      <c r="H18" s="396">
        <v>97470.65500000001</v>
      </c>
      <c r="I18" s="396">
        <v>20378</v>
      </c>
      <c r="J18" s="395">
        <v>417747.1204</v>
      </c>
      <c r="K18" s="396">
        <v>305619</v>
      </c>
      <c r="L18" s="396">
        <v>112128.1204</v>
      </c>
      <c r="M18" s="396">
        <v>0</v>
      </c>
      <c r="N18" s="396">
        <v>92068.1204</v>
      </c>
      <c r="O18" s="396">
        <v>20060</v>
      </c>
      <c r="P18" s="380">
        <f t="shared" si="0"/>
        <v>0.9472860111785508</v>
      </c>
      <c r="Q18" s="380">
        <f t="shared" si="1"/>
        <v>1</v>
      </c>
      <c r="R18" s="380">
        <f t="shared" si="2"/>
        <v>0.9514586348058023</v>
      </c>
      <c r="S18" s="380"/>
      <c r="T18" s="380">
        <f t="shared" si="4"/>
        <v>0.9445727065238249</v>
      </c>
      <c r="U18" s="380">
        <f t="shared" si="5"/>
        <v>0.9843949357149867</v>
      </c>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row>
    <row r="19" spans="1:255" s="109" customFormat="1" ht="27" customHeight="1">
      <c r="A19" s="121">
        <v>9</v>
      </c>
      <c r="B19" s="270" t="s">
        <v>79</v>
      </c>
      <c r="C19" s="395">
        <v>572122.8</v>
      </c>
      <c r="D19" s="396">
        <v>7024</v>
      </c>
      <c r="E19" s="396">
        <v>422512</v>
      </c>
      <c r="F19" s="396">
        <v>142586.8</v>
      </c>
      <c r="G19" s="396">
        <v>92737.5</v>
      </c>
      <c r="H19" s="396">
        <v>12569.3</v>
      </c>
      <c r="I19" s="396">
        <v>37280</v>
      </c>
      <c r="J19" s="395">
        <v>552379.8</v>
      </c>
      <c r="K19" s="396">
        <v>422512</v>
      </c>
      <c r="L19" s="396">
        <v>129867.8</v>
      </c>
      <c r="M19" s="396">
        <v>84937.5</v>
      </c>
      <c r="N19" s="396">
        <v>7650.3</v>
      </c>
      <c r="O19" s="396">
        <v>37280</v>
      </c>
      <c r="P19" s="380">
        <f t="shared" si="0"/>
        <v>0.9654916741650569</v>
      </c>
      <c r="Q19" s="380">
        <f t="shared" si="1"/>
        <v>1</v>
      </c>
      <c r="R19" s="380">
        <f t="shared" si="2"/>
        <v>0.9107981945032781</v>
      </c>
      <c r="S19" s="380">
        <f t="shared" si="3"/>
        <v>0.9158916295996765</v>
      </c>
      <c r="T19" s="380">
        <f t="shared" si="4"/>
        <v>0.6086496463605771</v>
      </c>
      <c r="U19" s="380">
        <f t="shared" si="5"/>
        <v>1</v>
      </c>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row>
    <row r="20" spans="1:255" s="109" customFormat="1" ht="27" customHeight="1">
      <c r="A20" s="121">
        <v>10</v>
      </c>
      <c r="B20" s="270" t="s">
        <v>80</v>
      </c>
      <c r="C20" s="395">
        <v>532241.997</v>
      </c>
      <c r="D20" s="396">
        <v>27648.398</v>
      </c>
      <c r="E20" s="396">
        <v>368448</v>
      </c>
      <c r="F20" s="396">
        <v>136145.59900000002</v>
      </c>
      <c r="G20" s="396">
        <v>56443.219</v>
      </c>
      <c r="H20" s="396">
        <v>63222.380000000005</v>
      </c>
      <c r="I20" s="396">
        <v>16480</v>
      </c>
      <c r="J20" s="395">
        <v>500197.098</v>
      </c>
      <c r="K20" s="396">
        <v>368448.13</v>
      </c>
      <c r="L20" s="396">
        <v>131748.968</v>
      </c>
      <c r="M20" s="396">
        <v>54794.2</v>
      </c>
      <c r="N20" s="396">
        <v>60482.768</v>
      </c>
      <c r="O20" s="396">
        <v>16472</v>
      </c>
      <c r="P20" s="380">
        <f t="shared" si="0"/>
        <v>0.9397926146741103</v>
      </c>
      <c r="Q20" s="380">
        <f t="shared" si="1"/>
        <v>1.0000003528313357</v>
      </c>
      <c r="R20" s="380">
        <f t="shared" si="2"/>
        <v>0.9677064037890786</v>
      </c>
      <c r="S20" s="380">
        <f t="shared" si="3"/>
        <v>0.9707844621689631</v>
      </c>
      <c r="T20" s="380">
        <f t="shared" si="4"/>
        <v>0.9566670536604284</v>
      </c>
      <c r="U20" s="380">
        <f t="shared" si="5"/>
        <v>0.9995145631067961</v>
      </c>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row>
    <row r="21" spans="1:255" s="109" customFormat="1" ht="27" customHeight="1">
      <c r="A21" s="121">
        <v>11</v>
      </c>
      <c r="B21" s="270" t="s">
        <v>81</v>
      </c>
      <c r="C21" s="395">
        <v>554758.229</v>
      </c>
      <c r="D21" s="396">
        <v>12650</v>
      </c>
      <c r="E21" s="396">
        <v>418701</v>
      </c>
      <c r="F21" s="396">
        <v>123407.22899999998</v>
      </c>
      <c r="G21" s="396">
        <v>81429.15499999998</v>
      </c>
      <c r="H21" s="396">
        <v>9111.057999999999</v>
      </c>
      <c r="I21" s="396">
        <v>32867.016</v>
      </c>
      <c r="J21" s="395">
        <v>540689.289</v>
      </c>
      <c r="K21" s="396">
        <v>418701</v>
      </c>
      <c r="L21" s="396">
        <v>121988.28899999999</v>
      </c>
      <c r="M21" s="396">
        <v>74033.76599999999</v>
      </c>
      <c r="N21" s="396">
        <v>15758.199</v>
      </c>
      <c r="O21" s="396">
        <v>32196.324</v>
      </c>
      <c r="P21" s="380">
        <f t="shared" si="0"/>
        <v>0.9746395109354925</v>
      </c>
      <c r="Q21" s="380">
        <f t="shared" si="1"/>
        <v>1</v>
      </c>
      <c r="R21" s="380">
        <f t="shared" si="2"/>
        <v>0.9885019701722662</v>
      </c>
      <c r="S21" s="380">
        <f t="shared" si="3"/>
        <v>0.9091800842093966</v>
      </c>
      <c r="T21" s="380">
        <f t="shared" si="4"/>
        <v>1.7295685089481379</v>
      </c>
      <c r="U21" s="380">
        <f t="shared" si="5"/>
        <v>0.9795937665895802</v>
      </c>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row>
    <row r="22" spans="1:255" s="110" customFormat="1" ht="27" customHeight="1">
      <c r="A22" s="124">
        <v>12</v>
      </c>
      <c r="B22" s="273" t="s">
        <v>82</v>
      </c>
      <c r="C22" s="397">
        <v>485675</v>
      </c>
      <c r="D22" s="398">
        <v>45381</v>
      </c>
      <c r="E22" s="398">
        <v>332239</v>
      </c>
      <c r="F22" s="398">
        <v>108055</v>
      </c>
      <c r="G22" s="398">
        <v>64825</v>
      </c>
      <c r="H22" s="398">
        <v>2496</v>
      </c>
      <c r="I22" s="398">
        <v>40734</v>
      </c>
      <c r="J22" s="397">
        <v>437102</v>
      </c>
      <c r="K22" s="398">
        <v>332239</v>
      </c>
      <c r="L22" s="398">
        <v>104863</v>
      </c>
      <c r="M22" s="398">
        <v>62135</v>
      </c>
      <c r="N22" s="398">
        <v>2496</v>
      </c>
      <c r="O22" s="398">
        <v>40232</v>
      </c>
      <c r="P22" s="381">
        <f t="shared" si="0"/>
        <v>0.8999886755546405</v>
      </c>
      <c r="Q22" s="381">
        <f t="shared" si="1"/>
        <v>1</v>
      </c>
      <c r="R22" s="381">
        <f t="shared" si="2"/>
        <v>0.9704594882235899</v>
      </c>
      <c r="S22" s="381">
        <f t="shared" si="3"/>
        <v>0.9585036637099884</v>
      </c>
      <c r="T22" s="381">
        <f t="shared" si="4"/>
        <v>1</v>
      </c>
      <c r="U22" s="381">
        <f t="shared" si="5"/>
        <v>0.9876761427799873</v>
      </c>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c r="IR22" s="111"/>
      <c r="IS22" s="111"/>
      <c r="IT22" s="111"/>
      <c r="IU22" s="112"/>
    </row>
    <row r="25" spans="3:21" ht="12">
      <c r="C25" s="165"/>
      <c r="D25" s="165"/>
      <c r="E25" s="165"/>
      <c r="F25" s="165"/>
      <c r="G25" s="165"/>
      <c r="H25" s="165"/>
      <c r="I25" s="165"/>
      <c r="J25" s="165"/>
      <c r="K25" s="165"/>
      <c r="L25" s="165"/>
      <c r="M25" s="165"/>
      <c r="N25" s="165"/>
      <c r="O25" s="165"/>
      <c r="P25" s="165"/>
      <c r="Q25" s="165"/>
      <c r="R25" s="165"/>
      <c r="S25" s="165"/>
      <c r="T25" s="165"/>
      <c r="U25" s="165"/>
    </row>
  </sheetData>
  <sheetProtection/>
  <mergeCells count="30">
    <mergeCell ref="P6:P8"/>
    <mergeCell ref="Q6:Q8"/>
    <mergeCell ref="F7:F8"/>
    <mergeCell ref="G7:G8"/>
    <mergeCell ref="H7:H8"/>
    <mergeCell ref="I7:I8"/>
    <mergeCell ref="L7:L8"/>
    <mergeCell ref="M7:M8"/>
    <mergeCell ref="N7:N8"/>
    <mergeCell ref="O7:O8"/>
    <mergeCell ref="R1:U1"/>
    <mergeCell ref="S7:S8"/>
    <mergeCell ref="T7:T8"/>
    <mergeCell ref="U7:U8"/>
    <mergeCell ref="R6:U6"/>
    <mergeCell ref="R7:R8"/>
    <mergeCell ref="A2:U2"/>
    <mergeCell ref="A3:U3"/>
    <mergeCell ref="A5:A8"/>
    <mergeCell ref="B5:B8"/>
    <mergeCell ref="C5:I5"/>
    <mergeCell ref="J5:O5"/>
    <mergeCell ref="P5:U5"/>
    <mergeCell ref="C6:C8"/>
    <mergeCell ref="D6:D8"/>
    <mergeCell ref="E6:E8"/>
    <mergeCell ref="F6:I6"/>
    <mergeCell ref="J6:J8"/>
    <mergeCell ref="K6:K8"/>
    <mergeCell ref="L6:O6"/>
  </mergeCells>
  <printOptions/>
  <pageMargins left="0.41" right="0.24" top="0.48" bottom="0.16" header="0.23" footer="0.18"/>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dimension ref="A1:S85"/>
  <sheetViews>
    <sheetView zoomScalePageLayoutView="0" workbookViewId="0" topLeftCell="A13">
      <selection activeCell="A15" sqref="A15:IV29"/>
    </sheetView>
  </sheetViews>
  <sheetFormatPr defaultColWidth="9.140625" defaultRowHeight="12.75"/>
  <cols>
    <col min="1" max="1" width="4.00390625" style="126" customWidth="1"/>
    <col min="2" max="2" width="14.28125" style="147" customWidth="1"/>
    <col min="3" max="3" width="8.57421875" style="134" customWidth="1"/>
    <col min="4" max="4" width="8.7109375" style="125" customWidth="1"/>
    <col min="5" max="5" width="7.28125" style="125" customWidth="1"/>
    <col min="6" max="6" width="8.140625" style="125" customWidth="1"/>
    <col min="7" max="7" width="8.28125" style="125" customWidth="1"/>
    <col min="8" max="8" width="7.140625" style="125" customWidth="1"/>
    <col min="9" max="9" width="8.140625" style="125" customWidth="1"/>
    <col min="10" max="10" width="8.00390625" style="125" customWidth="1"/>
    <col min="11" max="11" width="8.421875" style="125" customWidth="1"/>
    <col min="12" max="12" width="5.421875" style="125" customWidth="1"/>
    <col min="13" max="13" width="7.28125" style="125" customWidth="1"/>
    <col min="14" max="14" width="7.00390625" style="125" customWidth="1"/>
    <col min="15" max="15" width="5.8515625" style="125" customWidth="1"/>
    <col min="16" max="16" width="6.00390625" style="125" customWidth="1"/>
    <col min="17" max="18" width="6.421875" style="125" customWidth="1"/>
    <col min="19" max="16384" width="9.140625" style="125" customWidth="1"/>
  </cols>
  <sheetData>
    <row r="1" spans="14:19" ht="16.5">
      <c r="N1" s="281" t="s">
        <v>214</v>
      </c>
      <c r="O1" s="281"/>
      <c r="P1" s="281"/>
      <c r="Q1" s="281"/>
      <c r="R1" s="281"/>
      <c r="S1" s="152"/>
    </row>
    <row r="2" spans="1:18" ht="36.75" customHeight="1">
      <c r="A2" s="320" t="s">
        <v>274</v>
      </c>
      <c r="B2" s="321"/>
      <c r="C2" s="321"/>
      <c r="D2" s="321"/>
      <c r="E2" s="321"/>
      <c r="F2" s="321"/>
      <c r="G2" s="321"/>
      <c r="H2" s="321"/>
      <c r="I2" s="321"/>
      <c r="J2" s="321"/>
      <c r="K2" s="321"/>
      <c r="L2" s="321"/>
      <c r="M2" s="321"/>
      <c r="N2" s="321"/>
      <c r="O2" s="321"/>
      <c r="P2" s="321"/>
      <c r="Q2" s="321"/>
      <c r="R2" s="321"/>
    </row>
    <row r="3" spans="1:18" ht="16.5">
      <c r="A3" s="276" t="str">
        <f>'Biểu 62'!A3:E3</f>
        <v>(Kèm theo Công văn số 92/STC-QLNS ngày 14/01/2021 của Sở Tài chính Hải Dương)</v>
      </c>
      <c r="B3" s="276"/>
      <c r="C3" s="276"/>
      <c r="D3" s="276"/>
      <c r="E3" s="276"/>
      <c r="F3" s="276"/>
      <c r="G3" s="276"/>
      <c r="H3" s="276"/>
      <c r="I3" s="276"/>
      <c r="J3" s="276"/>
      <c r="K3" s="276"/>
      <c r="L3" s="276"/>
      <c r="M3" s="276"/>
      <c r="N3" s="276"/>
      <c r="O3" s="276"/>
      <c r="P3" s="276"/>
      <c r="Q3" s="276"/>
      <c r="R3" s="276"/>
    </row>
    <row r="4" spans="2:18" ht="17.25" customHeight="1">
      <c r="B4" s="145"/>
      <c r="C4" s="127"/>
      <c r="D4" s="127"/>
      <c r="E4" s="127"/>
      <c r="F4" s="127"/>
      <c r="G4" s="127"/>
      <c r="H4" s="127"/>
      <c r="I4" s="127"/>
      <c r="J4" s="127"/>
      <c r="K4" s="127"/>
      <c r="L4" s="127"/>
      <c r="M4" s="127"/>
      <c r="N4" s="127"/>
      <c r="O4" s="127"/>
      <c r="P4" s="127"/>
      <c r="Q4" s="128" t="s">
        <v>180</v>
      </c>
      <c r="R4" s="127"/>
    </row>
    <row r="5" spans="1:18" s="202" customFormat="1" ht="12.75">
      <c r="A5" s="318" t="s">
        <v>0</v>
      </c>
      <c r="B5" s="318" t="s">
        <v>4</v>
      </c>
      <c r="C5" s="318" t="s">
        <v>87</v>
      </c>
      <c r="D5" s="318"/>
      <c r="E5" s="318"/>
      <c r="F5" s="318" t="s">
        <v>88</v>
      </c>
      <c r="G5" s="318"/>
      <c r="H5" s="318"/>
      <c r="I5" s="318"/>
      <c r="J5" s="318"/>
      <c r="K5" s="318"/>
      <c r="L5" s="318"/>
      <c r="M5" s="318"/>
      <c r="N5" s="318"/>
      <c r="O5" s="318"/>
      <c r="P5" s="318" t="s">
        <v>37</v>
      </c>
      <c r="Q5" s="318"/>
      <c r="R5" s="318"/>
    </row>
    <row r="6" spans="1:18" s="202" customFormat="1" ht="12" customHeight="1">
      <c r="A6" s="318"/>
      <c r="B6" s="318"/>
      <c r="C6" s="318" t="s">
        <v>83</v>
      </c>
      <c r="D6" s="318" t="s">
        <v>204</v>
      </c>
      <c r="E6" s="318"/>
      <c r="F6" s="318" t="s">
        <v>83</v>
      </c>
      <c r="G6" s="318" t="s">
        <v>204</v>
      </c>
      <c r="H6" s="318"/>
      <c r="I6" s="318" t="s">
        <v>212</v>
      </c>
      <c r="J6" s="318"/>
      <c r="K6" s="318"/>
      <c r="L6" s="318"/>
      <c r="M6" s="318"/>
      <c r="N6" s="318"/>
      <c r="O6" s="318"/>
      <c r="P6" s="318" t="s">
        <v>83</v>
      </c>
      <c r="Q6" s="318" t="s">
        <v>204</v>
      </c>
      <c r="R6" s="318"/>
    </row>
    <row r="7" spans="1:18" s="204" customFormat="1" ht="12" customHeight="1">
      <c r="A7" s="318"/>
      <c r="B7" s="318"/>
      <c r="C7" s="318"/>
      <c r="D7" s="319" t="s">
        <v>205</v>
      </c>
      <c r="E7" s="319" t="s">
        <v>206</v>
      </c>
      <c r="F7" s="318"/>
      <c r="G7" s="319" t="s">
        <v>205</v>
      </c>
      <c r="H7" s="319" t="s">
        <v>206</v>
      </c>
      <c r="I7" s="318" t="s">
        <v>83</v>
      </c>
      <c r="J7" s="319" t="s">
        <v>205</v>
      </c>
      <c r="K7" s="319"/>
      <c r="L7" s="319"/>
      <c r="M7" s="319" t="s">
        <v>206</v>
      </c>
      <c r="N7" s="319"/>
      <c r="O7" s="319"/>
      <c r="P7" s="318"/>
      <c r="Q7" s="319" t="s">
        <v>205</v>
      </c>
      <c r="R7" s="319" t="s">
        <v>206</v>
      </c>
    </row>
    <row r="8" spans="1:18" s="204" customFormat="1" ht="38.25">
      <c r="A8" s="318"/>
      <c r="B8" s="318"/>
      <c r="C8" s="318"/>
      <c r="D8" s="319"/>
      <c r="E8" s="319"/>
      <c r="F8" s="318"/>
      <c r="G8" s="319"/>
      <c r="H8" s="319"/>
      <c r="I8" s="318"/>
      <c r="J8" s="203" t="s">
        <v>83</v>
      </c>
      <c r="K8" s="203" t="s">
        <v>207</v>
      </c>
      <c r="L8" s="203" t="s">
        <v>208</v>
      </c>
      <c r="M8" s="203" t="s">
        <v>83</v>
      </c>
      <c r="N8" s="203" t="s">
        <v>207</v>
      </c>
      <c r="O8" s="203" t="s">
        <v>208</v>
      </c>
      <c r="P8" s="318"/>
      <c r="Q8" s="319"/>
      <c r="R8" s="319"/>
    </row>
    <row r="9" spans="1:18" s="202" customFormat="1" ht="14.25" customHeight="1">
      <c r="A9" s="203" t="s">
        <v>1</v>
      </c>
      <c r="B9" s="203" t="s">
        <v>2</v>
      </c>
      <c r="C9" s="203">
        <v>1</v>
      </c>
      <c r="D9" s="203">
        <v>2</v>
      </c>
      <c r="E9" s="203">
        <v>3</v>
      </c>
      <c r="F9" s="203" t="s">
        <v>209</v>
      </c>
      <c r="G9" s="203">
        <v>6</v>
      </c>
      <c r="H9" s="203">
        <v>7</v>
      </c>
      <c r="I9" s="203" t="s">
        <v>210</v>
      </c>
      <c r="J9" s="203">
        <v>10</v>
      </c>
      <c r="K9" s="203">
        <v>11</v>
      </c>
      <c r="L9" s="203">
        <v>12</v>
      </c>
      <c r="M9" s="203">
        <v>13</v>
      </c>
      <c r="N9" s="203">
        <v>14</v>
      </c>
      <c r="O9" s="203">
        <v>15</v>
      </c>
      <c r="P9" s="203" t="s">
        <v>237</v>
      </c>
      <c r="Q9" s="203" t="s">
        <v>238</v>
      </c>
      <c r="R9" s="203" t="s">
        <v>239</v>
      </c>
    </row>
    <row r="10" spans="1:18" s="209" customFormat="1" ht="17.25" customHeight="1">
      <c r="A10" s="205"/>
      <c r="B10" s="206" t="s">
        <v>3</v>
      </c>
      <c r="C10" s="207">
        <f aca="true" t="shared" si="0" ref="C10:O10">C11+C17</f>
        <v>243385</v>
      </c>
      <c r="D10" s="207">
        <f t="shared" si="0"/>
        <v>181357</v>
      </c>
      <c r="E10" s="207">
        <f t="shared" si="0"/>
        <v>62028</v>
      </c>
      <c r="F10" s="207">
        <f t="shared" si="0"/>
        <v>234926.704</v>
      </c>
      <c r="G10" s="207">
        <f t="shared" si="0"/>
        <v>174065</v>
      </c>
      <c r="H10" s="207">
        <f t="shared" si="0"/>
        <v>60861.704</v>
      </c>
      <c r="I10" s="207">
        <f t="shared" si="0"/>
        <v>234926.704</v>
      </c>
      <c r="J10" s="207">
        <f t="shared" si="0"/>
        <v>174065</v>
      </c>
      <c r="K10" s="207">
        <f t="shared" si="0"/>
        <v>174065</v>
      </c>
      <c r="L10" s="207">
        <f t="shared" si="0"/>
        <v>0</v>
      </c>
      <c r="M10" s="207">
        <f t="shared" si="0"/>
        <v>60861.704</v>
      </c>
      <c r="N10" s="207">
        <f t="shared" si="0"/>
        <v>60861.704</v>
      </c>
      <c r="O10" s="207">
        <f t="shared" si="0"/>
        <v>0</v>
      </c>
      <c r="P10" s="208">
        <f>F10/C10</f>
        <v>0.9652472584588204</v>
      </c>
      <c r="Q10" s="208">
        <f>G10/D10</f>
        <v>0.9597920124395529</v>
      </c>
      <c r="R10" s="208">
        <f>H10/E10</f>
        <v>0.9811972657509511</v>
      </c>
    </row>
    <row r="11" spans="1:18" s="209" customFormat="1" ht="25.5">
      <c r="A11" s="210" t="s">
        <v>7</v>
      </c>
      <c r="B11" s="211" t="s">
        <v>211</v>
      </c>
      <c r="C11" s="212">
        <f>SUM(C12:C16)</f>
        <v>8900.15</v>
      </c>
      <c r="D11" s="212">
        <f aca="true" t="shared" si="1" ref="D11:O11">SUM(D12:D16)</f>
        <v>0</v>
      </c>
      <c r="E11" s="212">
        <f t="shared" si="1"/>
        <v>8900.15</v>
      </c>
      <c r="F11" s="212">
        <f t="shared" si="1"/>
        <v>8900.15</v>
      </c>
      <c r="G11" s="212">
        <f t="shared" si="1"/>
        <v>0</v>
      </c>
      <c r="H11" s="212">
        <f t="shared" si="1"/>
        <v>8900.15</v>
      </c>
      <c r="I11" s="212">
        <f t="shared" si="1"/>
        <v>8900.15</v>
      </c>
      <c r="J11" s="212">
        <f t="shared" si="1"/>
        <v>0</v>
      </c>
      <c r="K11" s="212">
        <f t="shared" si="1"/>
        <v>0</v>
      </c>
      <c r="L11" s="212">
        <f t="shared" si="1"/>
        <v>0</v>
      </c>
      <c r="M11" s="212">
        <f t="shared" si="1"/>
        <v>8900.15</v>
      </c>
      <c r="N11" s="212">
        <f t="shared" si="1"/>
        <v>8900.15</v>
      </c>
      <c r="O11" s="212">
        <f t="shared" si="1"/>
        <v>0</v>
      </c>
      <c r="P11" s="213">
        <f aca="true" t="shared" si="2" ref="P11:P17">F11/C11</f>
        <v>1</v>
      </c>
      <c r="Q11" s="213"/>
      <c r="R11" s="213">
        <f aca="true" t="shared" si="3" ref="R11:R17">H11/E11</f>
        <v>1</v>
      </c>
    </row>
    <row r="12" spans="1:18" s="209" customFormat="1" ht="24">
      <c r="A12" s="214">
        <v>1</v>
      </c>
      <c r="B12" s="274" t="s">
        <v>235</v>
      </c>
      <c r="C12" s="215">
        <f>D12+E12</f>
        <v>5077.45</v>
      </c>
      <c r="D12" s="215"/>
      <c r="E12" s="215">
        <v>5077.45</v>
      </c>
      <c r="F12" s="215">
        <f aca="true" t="shared" si="4" ref="F12:F18">G12+H12</f>
        <v>5077.45</v>
      </c>
      <c r="G12" s="215">
        <f>J12</f>
        <v>0</v>
      </c>
      <c r="H12" s="215">
        <v>5077.45</v>
      </c>
      <c r="I12" s="215">
        <f aca="true" t="shared" si="5" ref="I12:I17">J12+M12</f>
        <v>5077.45</v>
      </c>
      <c r="J12" s="215">
        <f>K12+L12</f>
        <v>0</v>
      </c>
      <c r="K12" s="215"/>
      <c r="L12" s="215"/>
      <c r="M12" s="215">
        <f>N12+O12</f>
        <v>5077.45</v>
      </c>
      <c r="N12" s="215">
        <v>5077.45</v>
      </c>
      <c r="O12" s="215"/>
      <c r="P12" s="216">
        <f t="shared" si="2"/>
        <v>1</v>
      </c>
      <c r="Q12" s="216"/>
      <c r="R12" s="216">
        <f t="shared" si="3"/>
        <v>1</v>
      </c>
    </row>
    <row r="13" spans="1:18" s="202" customFormat="1" ht="24">
      <c r="A13" s="214">
        <v>2</v>
      </c>
      <c r="B13" s="274" t="s">
        <v>273</v>
      </c>
      <c r="C13" s="215">
        <f aca="true" t="shared" si="6" ref="C13:C29">D13+E13</f>
        <v>562</v>
      </c>
      <c r="D13" s="215"/>
      <c r="E13" s="215">
        <v>562</v>
      </c>
      <c r="F13" s="215">
        <f t="shared" si="4"/>
        <v>562</v>
      </c>
      <c r="G13" s="215">
        <f>J13</f>
        <v>0</v>
      </c>
      <c r="H13" s="215">
        <v>562</v>
      </c>
      <c r="I13" s="215">
        <f t="shared" si="5"/>
        <v>562</v>
      </c>
      <c r="J13" s="215">
        <f aca="true" t="shared" si="7" ref="J13:J30">K13+L13</f>
        <v>0</v>
      </c>
      <c r="K13" s="215"/>
      <c r="L13" s="215"/>
      <c r="M13" s="215">
        <f aca="true" t="shared" si="8" ref="M13:M29">N13+O13</f>
        <v>562</v>
      </c>
      <c r="N13" s="215">
        <v>562</v>
      </c>
      <c r="O13" s="215"/>
      <c r="P13" s="216">
        <f t="shared" si="2"/>
        <v>1</v>
      </c>
      <c r="Q13" s="216"/>
      <c r="R13" s="216">
        <f t="shared" si="3"/>
        <v>1</v>
      </c>
    </row>
    <row r="14" spans="1:18" s="202" customFormat="1" ht="24">
      <c r="A14" s="214">
        <v>3</v>
      </c>
      <c r="B14" s="274" t="s">
        <v>271</v>
      </c>
      <c r="C14" s="215">
        <f t="shared" si="6"/>
        <v>250</v>
      </c>
      <c r="D14" s="215"/>
      <c r="E14" s="215">
        <v>250</v>
      </c>
      <c r="F14" s="215">
        <f t="shared" si="4"/>
        <v>250</v>
      </c>
      <c r="G14" s="215">
        <f>J14</f>
        <v>0</v>
      </c>
      <c r="H14" s="215">
        <v>250</v>
      </c>
      <c r="I14" s="215">
        <f t="shared" si="5"/>
        <v>250</v>
      </c>
      <c r="J14" s="215">
        <f t="shared" si="7"/>
        <v>0</v>
      </c>
      <c r="K14" s="215"/>
      <c r="L14" s="215"/>
      <c r="M14" s="215">
        <f t="shared" si="8"/>
        <v>250</v>
      </c>
      <c r="N14" s="215">
        <v>250</v>
      </c>
      <c r="O14" s="215"/>
      <c r="P14" s="216">
        <f t="shared" si="2"/>
        <v>1</v>
      </c>
      <c r="Q14" s="216"/>
      <c r="R14" s="216">
        <f t="shared" si="3"/>
        <v>1</v>
      </c>
    </row>
    <row r="15" spans="1:18" s="202" customFormat="1" ht="15.75" customHeight="1">
      <c r="A15" s="214">
        <v>4</v>
      </c>
      <c r="B15" s="274" t="s">
        <v>236</v>
      </c>
      <c r="C15" s="215">
        <f t="shared" si="6"/>
        <v>2614.7</v>
      </c>
      <c r="D15" s="215"/>
      <c r="E15" s="215">
        <v>2614.7</v>
      </c>
      <c r="F15" s="215">
        <f t="shared" si="4"/>
        <v>2614.7</v>
      </c>
      <c r="G15" s="215"/>
      <c r="H15" s="215">
        <v>2614.7</v>
      </c>
      <c r="I15" s="215">
        <f t="shared" si="5"/>
        <v>2614.7</v>
      </c>
      <c r="J15" s="215"/>
      <c r="K15" s="215"/>
      <c r="L15" s="215"/>
      <c r="M15" s="215">
        <f t="shared" si="8"/>
        <v>2614.7</v>
      </c>
      <c r="N15" s="215">
        <v>2614.7</v>
      </c>
      <c r="O15" s="215"/>
      <c r="P15" s="216">
        <f t="shared" si="2"/>
        <v>1</v>
      </c>
      <c r="Q15" s="216"/>
      <c r="R15" s="216">
        <f t="shared" si="3"/>
        <v>1</v>
      </c>
    </row>
    <row r="16" spans="1:18" s="202" customFormat="1" ht="15.75" customHeight="1">
      <c r="A16" s="214">
        <v>5</v>
      </c>
      <c r="B16" s="274" t="s">
        <v>272</v>
      </c>
      <c r="C16" s="215">
        <f t="shared" si="6"/>
        <v>396</v>
      </c>
      <c r="D16" s="215"/>
      <c r="E16" s="215">
        <v>396</v>
      </c>
      <c r="F16" s="215">
        <f t="shared" si="4"/>
        <v>396</v>
      </c>
      <c r="G16" s="215"/>
      <c r="H16" s="215">
        <v>396</v>
      </c>
      <c r="I16" s="215">
        <f t="shared" si="5"/>
        <v>396</v>
      </c>
      <c r="J16" s="215"/>
      <c r="K16" s="215"/>
      <c r="L16" s="215"/>
      <c r="M16" s="215">
        <f t="shared" si="8"/>
        <v>396</v>
      </c>
      <c r="N16" s="215">
        <v>396</v>
      </c>
      <c r="O16" s="215"/>
      <c r="P16" s="216">
        <f t="shared" si="2"/>
        <v>1</v>
      </c>
      <c r="Q16" s="216"/>
      <c r="R16" s="216">
        <f t="shared" si="3"/>
        <v>1</v>
      </c>
    </row>
    <row r="17" spans="1:18" s="204" customFormat="1" ht="15.75" customHeight="1">
      <c r="A17" s="210" t="s">
        <v>11</v>
      </c>
      <c r="B17" s="211" t="s">
        <v>85</v>
      </c>
      <c r="C17" s="212">
        <f>SUM(C18:C30)</f>
        <v>234484.85</v>
      </c>
      <c r="D17" s="212">
        <f>SUM(D18:D30)</f>
        <v>181357</v>
      </c>
      <c r="E17" s="212">
        <f>SUM(E18:E30)</f>
        <v>53127.85</v>
      </c>
      <c r="F17" s="212">
        <f t="shared" si="4"/>
        <v>226026.554</v>
      </c>
      <c r="G17" s="212">
        <f>J17</f>
        <v>174065</v>
      </c>
      <c r="H17" s="212">
        <f>M17</f>
        <v>51961.554</v>
      </c>
      <c r="I17" s="212">
        <f t="shared" si="5"/>
        <v>226026.554</v>
      </c>
      <c r="J17" s="212">
        <f>K17+L17</f>
        <v>174065</v>
      </c>
      <c r="K17" s="212">
        <f>SUM(K18:K29)</f>
        <v>174065</v>
      </c>
      <c r="L17" s="212">
        <f>SUM(L18:L30)</f>
        <v>0</v>
      </c>
      <c r="M17" s="212">
        <f>N17+O17</f>
        <v>51961.554</v>
      </c>
      <c r="N17" s="212">
        <f>SUM(N18:N29)</f>
        <v>51961.554</v>
      </c>
      <c r="O17" s="212">
        <f>SUM(O18:O30)</f>
        <v>0</v>
      </c>
      <c r="P17" s="213">
        <f t="shared" si="2"/>
        <v>0.9639281770229505</v>
      </c>
      <c r="Q17" s="213">
        <f>G17/D17</f>
        <v>0.9597920124395529</v>
      </c>
      <c r="R17" s="213">
        <f t="shared" si="3"/>
        <v>0.9780473706351753</v>
      </c>
    </row>
    <row r="18" spans="1:18" s="202" customFormat="1" ht="15.75" customHeight="1">
      <c r="A18" s="214">
        <v>1</v>
      </c>
      <c r="B18" s="217" t="s">
        <v>94</v>
      </c>
      <c r="C18" s="215">
        <f t="shared" si="6"/>
        <v>11400</v>
      </c>
      <c r="D18" s="215">
        <v>10750</v>
      </c>
      <c r="E18" s="215">
        <f>'[2]09'!K19/1000000</f>
        <v>650</v>
      </c>
      <c r="F18" s="215">
        <f t="shared" si="4"/>
        <v>12050</v>
      </c>
      <c r="G18" s="215">
        <f>I18</f>
        <v>11400</v>
      </c>
      <c r="H18" s="215">
        <f>M18</f>
        <v>650</v>
      </c>
      <c r="I18" s="215">
        <f aca="true" t="shared" si="9" ref="I18:I30">J18+M18</f>
        <v>11400</v>
      </c>
      <c r="J18" s="215">
        <f>K18+L18</f>
        <v>10750</v>
      </c>
      <c r="K18" s="215">
        <v>10750</v>
      </c>
      <c r="L18" s="215"/>
      <c r="M18" s="215">
        <f t="shared" si="8"/>
        <v>650</v>
      </c>
      <c r="N18" s="215">
        <f>'[2]09'!M19/1000000</f>
        <v>650</v>
      </c>
      <c r="O18" s="215"/>
      <c r="P18" s="216">
        <f aca="true" t="shared" si="10" ref="P18:P29">F18/C18</f>
        <v>1.0570175438596492</v>
      </c>
      <c r="Q18" s="216">
        <f aca="true" t="shared" si="11" ref="Q18:Q29">G18/D18</f>
        <v>1.0604651162790697</v>
      </c>
      <c r="R18" s="216">
        <f aca="true" t="shared" si="12" ref="R18:R29">H18/E18</f>
        <v>1</v>
      </c>
    </row>
    <row r="19" spans="1:18" s="202" customFormat="1" ht="15.75" customHeight="1">
      <c r="A19" s="214">
        <v>2</v>
      </c>
      <c r="B19" s="217" t="s">
        <v>95</v>
      </c>
      <c r="C19" s="215">
        <f t="shared" si="6"/>
        <v>70</v>
      </c>
      <c r="D19" s="215"/>
      <c r="E19" s="215">
        <f>'[2]09'!K20/1000000</f>
        <v>70</v>
      </c>
      <c r="F19" s="215">
        <f aca="true" t="shared" si="13" ref="F19:F30">G19+H19</f>
        <v>3695.408</v>
      </c>
      <c r="G19" s="215">
        <f aca="true" t="shared" si="14" ref="G19:G30">I19</f>
        <v>2021.704</v>
      </c>
      <c r="H19" s="215">
        <f aca="true" t="shared" si="15" ref="H19:H30">M19</f>
        <v>1673.704</v>
      </c>
      <c r="I19" s="215">
        <f t="shared" si="9"/>
        <v>2021.704</v>
      </c>
      <c r="J19" s="215">
        <f t="shared" si="7"/>
        <v>348</v>
      </c>
      <c r="K19" s="215">
        <v>348</v>
      </c>
      <c r="L19" s="215"/>
      <c r="M19" s="215">
        <f t="shared" si="8"/>
        <v>1673.704</v>
      </c>
      <c r="N19" s="215">
        <f>'[2]09'!M20/1000000</f>
        <v>1673.704</v>
      </c>
      <c r="O19" s="215"/>
      <c r="P19" s="216">
        <f t="shared" si="10"/>
        <v>52.79154285714286</v>
      </c>
      <c r="Q19" s="216"/>
      <c r="R19" s="216">
        <f t="shared" si="12"/>
        <v>23.91005714285714</v>
      </c>
    </row>
    <row r="20" spans="1:18" s="202" customFormat="1" ht="15.75" customHeight="1">
      <c r="A20" s="214">
        <v>3</v>
      </c>
      <c r="B20" s="217" t="s">
        <v>96</v>
      </c>
      <c r="C20" s="215">
        <f t="shared" si="6"/>
        <v>1578</v>
      </c>
      <c r="D20" s="215"/>
      <c r="E20" s="215">
        <f>'[2]09'!K21/1000000</f>
        <v>1578</v>
      </c>
      <c r="F20" s="215">
        <f t="shared" si="13"/>
        <v>2716</v>
      </c>
      <c r="G20" s="215">
        <f t="shared" si="14"/>
        <v>1358</v>
      </c>
      <c r="H20" s="215">
        <f t="shared" si="15"/>
        <v>1358</v>
      </c>
      <c r="I20" s="215">
        <f t="shared" si="9"/>
        <v>1358</v>
      </c>
      <c r="J20" s="215">
        <f t="shared" si="7"/>
        <v>0</v>
      </c>
      <c r="K20" s="215"/>
      <c r="L20" s="215"/>
      <c r="M20" s="215">
        <f t="shared" si="8"/>
        <v>1358</v>
      </c>
      <c r="N20" s="215">
        <f>'[2]09'!M21/1000000</f>
        <v>1358</v>
      </c>
      <c r="O20" s="215"/>
      <c r="P20" s="216">
        <f t="shared" si="10"/>
        <v>1.721166032953105</v>
      </c>
      <c r="Q20" s="216"/>
      <c r="R20" s="216">
        <f t="shared" si="12"/>
        <v>0.8605830164765526</v>
      </c>
    </row>
    <row r="21" spans="1:18" s="202" customFormat="1" ht="15.75" customHeight="1">
      <c r="A21" s="214">
        <v>4</v>
      </c>
      <c r="B21" s="217" t="s">
        <v>97</v>
      </c>
      <c r="C21" s="215">
        <f t="shared" si="6"/>
        <v>29202</v>
      </c>
      <c r="D21" s="215">
        <v>22800</v>
      </c>
      <c r="E21" s="215">
        <f>'[2]09'!K22/1000000</f>
        <v>6402</v>
      </c>
      <c r="F21" s="215">
        <f t="shared" si="13"/>
        <v>29587</v>
      </c>
      <c r="G21" s="215">
        <f t="shared" si="14"/>
        <v>23191</v>
      </c>
      <c r="H21" s="215">
        <f t="shared" si="15"/>
        <v>6396</v>
      </c>
      <c r="I21" s="215">
        <f t="shared" si="9"/>
        <v>23191</v>
      </c>
      <c r="J21" s="215">
        <f t="shared" si="7"/>
        <v>16795</v>
      </c>
      <c r="K21" s="215">
        <v>16795</v>
      </c>
      <c r="L21" s="215"/>
      <c r="M21" s="215">
        <f t="shared" si="8"/>
        <v>6396</v>
      </c>
      <c r="N21" s="215">
        <f>'[2]09'!M22/1000000</f>
        <v>6396</v>
      </c>
      <c r="O21" s="215"/>
      <c r="P21" s="216">
        <f t="shared" si="10"/>
        <v>1.0131840284911993</v>
      </c>
      <c r="Q21" s="216">
        <f t="shared" si="11"/>
        <v>1.0171491228070175</v>
      </c>
      <c r="R21" s="216">
        <f t="shared" si="12"/>
        <v>0.9990627928772259</v>
      </c>
    </row>
    <row r="22" spans="1:18" s="202" customFormat="1" ht="15.75" customHeight="1">
      <c r="A22" s="214">
        <v>5</v>
      </c>
      <c r="B22" s="217" t="s">
        <v>98</v>
      </c>
      <c r="C22" s="215">
        <f t="shared" si="6"/>
        <v>18470</v>
      </c>
      <c r="D22" s="215">
        <v>15900</v>
      </c>
      <c r="E22" s="215">
        <f>'[2]09'!K23/1000000</f>
        <v>2570</v>
      </c>
      <c r="F22" s="215">
        <f t="shared" si="13"/>
        <v>19888</v>
      </c>
      <c r="G22" s="215">
        <f t="shared" si="14"/>
        <v>17318</v>
      </c>
      <c r="H22" s="215">
        <f t="shared" si="15"/>
        <v>2570</v>
      </c>
      <c r="I22" s="215">
        <f t="shared" si="9"/>
        <v>17318</v>
      </c>
      <c r="J22" s="215">
        <f t="shared" si="7"/>
        <v>14748</v>
      </c>
      <c r="K22" s="215">
        <v>14748</v>
      </c>
      <c r="L22" s="215"/>
      <c r="M22" s="215">
        <f t="shared" si="8"/>
        <v>2570</v>
      </c>
      <c r="N22" s="215">
        <f>'[2]09'!M23/1000000</f>
        <v>2570</v>
      </c>
      <c r="O22" s="215"/>
      <c r="P22" s="216">
        <f t="shared" si="10"/>
        <v>1.076773145641581</v>
      </c>
      <c r="Q22" s="216">
        <f t="shared" si="11"/>
        <v>1.089182389937107</v>
      </c>
      <c r="R22" s="216">
        <f t="shared" si="12"/>
        <v>1</v>
      </c>
    </row>
    <row r="23" spans="1:18" s="202" customFormat="1" ht="15.75" customHeight="1">
      <c r="A23" s="214">
        <v>6</v>
      </c>
      <c r="B23" s="217" t="s">
        <v>99</v>
      </c>
      <c r="C23" s="215">
        <f t="shared" si="6"/>
        <v>21992</v>
      </c>
      <c r="D23" s="215">
        <v>18900</v>
      </c>
      <c r="E23" s="215">
        <f>'[2]09'!K24/1000000</f>
        <v>3092</v>
      </c>
      <c r="F23" s="215">
        <f t="shared" si="13"/>
        <v>25084</v>
      </c>
      <c r="G23" s="215">
        <f t="shared" si="14"/>
        <v>21992</v>
      </c>
      <c r="H23" s="215">
        <f t="shared" si="15"/>
        <v>3092</v>
      </c>
      <c r="I23" s="215">
        <f t="shared" si="9"/>
        <v>21992</v>
      </c>
      <c r="J23" s="215">
        <f t="shared" si="7"/>
        <v>18900</v>
      </c>
      <c r="K23" s="215">
        <v>18900</v>
      </c>
      <c r="L23" s="215"/>
      <c r="M23" s="215">
        <f t="shared" si="8"/>
        <v>3092</v>
      </c>
      <c r="N23" s="215">
        <f>'[2]09'!M24/1000000</f>
        <v>3092</v>
      </c>
      <c r="O23" s="215"/>
      <c r="P23" s="216">
        <f t="shared" si="10"/>
        <v>1.1405965805747544</v>
      </c>
      <c r="Q23" s="216">
        <f t="shared" si="11"/>
        <v>1.1635978835978835</v>
      </c>
      <c r="R23" s="216">
        <f t="shared" si="12"/>
        <v>1</v>
      </c>
    </row>
    <row r="24" spans="1:18" s="202" customFormat="1" ht="15.75" customHeight="1">
      <c r="A24" s="214">
        <v>7</v>
      </c>
      <c r="B24" s="217" t="s">
        <v>100</v>
      </c>
      <c r="C24" s="215">
        <f t="shared" si="6"/>
        <v>40680</v>
      </c>
      <c r="D24" s="215">
        <v>34750</v>
      </c>
      <c r="E24" s="215">
        <f>'[2]09'!K25/1000000</f>
        <v>5930</v>
      </c>
      <c r="F24" s="215">
        <f t="shared" si="13"/>
        <v>46790</v>
      </c>
      <c r="G24" s="215">
        <f t="shared" si="14"/>
        <v>40860</v>
      </c>
      <c r="H24" s="215">
        <f t="shared" si="15"/>
        <v>5930</v>
      </c>
      <c r="I24" s="215">
        <f t="shared" si="9"/>
        <v>40860</v>
      </c>
      <c r="J24" s="215">
        <f t="shared" si="7"/>
        <v>34930</v>
      </c>
      <c r="K24" s="215">
        <v>34930</v>
      </c>
      <c r="L24" s="215"/>
      <c r="M24" s="215">
        <f t="shared" si="8"/>
        <v>5930</v>
      </c>
      <c r="N24" s="215">
        <f>'[2]09'!M25/1000000</f>
        <v>5930</v>
      </c>
      <c r="O24" s="215"/>
      <c r="P24" s="216">
        <f t="shared" si="10"/>
        <v>1.1501966568338249</v>
      </c>
      <c r="Q24" s="216">
        <f t="shared" si="11"/>
        <v>1.1758273381294964</v>
      </c>
      <c r="R24" s="216">
        <f t="shared" si="12"/>
        <v>1</v>
      </c>
    </row>
    <row r="25" spans="1:18" s="202" customFormat="1" ht="15.75" customHeight="1">
      <c r="A25" s="214">
        <v>8</v>
      </c>
      <c r="B25" s="217" t="s">
        <v>101</v>
      </c>
      <c r="C25" s="215">
        <f t="shared" si="6"/>
        <v>15466</v>
      </c>
      <c r="D25" s="215">
        <f>'[2]09'!E53/1000000</f>
        <v>11000</v>
      </c>
      <c r="E25" s="215">
        <f>'[2]09'!K26/1000000</f>
        <v>4466</v>
      </c>
      <c r="F25" s="215">
        <f t="shared" si="13"/>
        <v>19916</v>
      </c>
      <c r="G25" s="215">
        <f t="shared" si="14"/>
        <v>15458</v>
      </c>
      <c r="H25" s="215">
        <f t="shared" si="15"/>
        <v>4458</v>
      </c>
      <c r="I25" s="215">
        <f t="shared" si="9"/>
        <v>15458</v>
      </c>
      <c r="J25" s="215">
        <f t="shared" si="7"/>
        <v>11000</v>
      </c>
      <c r="K25" s="215">
        <v>11000</v>
      </c>
      <c r="L25" s="215"/>
      <c r="M25" s="215">
        <f t="shared" si="8"/>
        <v>4458</v>
      </c>
      <c r="N25" s="215">
        <f>'[2]09'!M26/1000000</f>
        <v>4458</v>
      </c>
      <c r="O25" s="215"/>
      <c r="P25" s="216">
        <f t="shared" si="10"/>
        <v>1.2877279193068667</v>
      </c>
      <c r="Q25" s="216">
        <f t="shared" si="11"/>
        <v>1.4052727272727272</v>
      </c>
      <c r="R25" s="216">
        <f t="shared" si="12"/>
        <v>0.9982086878638603</v>
      </c>
    </row>
    <row r="26" spans="1:18" s="202" customFormat="1" ht="15.75" customHeight="1">
      <c r="A26" s="214">
        <v>9</v>
      </c>
      <c r="B26" s="217" t="s">
        <v>102</v>
      </c>
      <c r="C26" s="215">
        <f t="shared" si="6"/>
        <v>2538</v>
      </c>
      <c r="D26" s="215"/>
      <c r="E26" s="215">
        <f>'[2]09'!K27/1000000</f>
        <v>2538</v>
      </c>
      <c r="F26" s="215">
        <f t="shared" si="13"/>
        <v>5076</v>
      </c>
      <c r="G26" s="215">
        <f t="shared" si="14"/>
        <v>2538</v>
      </c>
      <c r="H26" s="215">
        <f t="shared" si="15"/>
        <v>2538</v>
      </c>
      <c r="I26" s="215">
        <f t="shared" si="9"/>
        <v>2538</v>
      </c>
      <c r="J26" s="215">
        <f t="shared" si="7"/>
        <v>0</v>
      </c>
      <c r="K26" s="215"/>
      <c r="L26" s="215"/>
      <c r="M26" s="215">
        <f t="shared" si="8"/>
        <v>2538</v>
      </c>
      <c r="N26" s="215">
        <f>'[2]09'!M27/1000000</f>
        <v>2538</v>
      </c>
      <c r="O26" s="215"/>
      <c r="P26" s="216">
        <f t="shared" si="10"/>
        <v>2</v>
      </c>
      <c r="Q26" s="216"/>
      <c r="R26" s="216">
        <f t="shared" si="12"/>
        <v>1</v>
      </c>
    </row>
    <row r="27" spans="1:18" s="204" customFormat="1" ht="15.75" customHeight="1">
      <c r="A27" s="214">
        <v>10</v>
      </c>
      <c r="B27" s="217" t="s">
        <v>103</v>
      </c>
      <c r="C27" s="215">
        <f t="shared" si="6"/>
        <v>20378</v>
      </c>
      <c r="D27" s="215">
        <v>15850</v>
      </c>
      <c r="E27" s="215">
        <f>'[2]09'!K28/1000000</f>
        <v>4528</v>
      </c>
      <c r="F27" s="215">
        <f t="shared" si="13"/>
        <v>24270</v>
      </c>
      <c r="G27" s="215">
        <f t="shared" si="14"/>
        <v>20060</v>
      </c>
      <c r="H27" s="215">
        <f t="shared" si="15"/>
        <v>4210</v>
      </c>
      <c r="I27" s="215">
        <f t="shared" si="9"/>
        <v>20060</v>
      </c>
      <c r="J27" s="215">
        <f t="shared" si="7"/>
        <v>15850</v>
      </c>
      <c r="K27" s="215">
        <v>15850</v>
      </c>
      <c r="L27" s="215"/>
      <c r="M27" s="215">
        <f t="shared" si="8"/>
        <v>4210</v>
      </c>
      <c r="N27" s="215">
        <f>'[2]09'!M28/1000000</f>
        <v>4210</v>
      </c>
      <c r="O27" s="215"/>
      <c r="P27" s="216">
        <f t="shared" si="10"/>
        <v>1.1909902836392188</v>
      </c>
      <c r="Q27" s="216">
        <f t="shared" si="11"/>
        <v>1.265615141955836</v>
      </c>
      <c r="R27" s="216">
        <f t="shared" si="12"/>
        <v>0.9297703180212014</v>
      </c>
    </row>
    <row r="28" spans="1:18" s="218" customFormat="1" ht="15.75" customHeight="1">
      <c r="A28" s="214">
        <v>11</v>
      </c>
      <c r="B28" s="217" t="s">
        <v>104</v>
      </c>
      <c r="C28" s="215">
        <f t="shared" si="6"/>
        <v>31442</v>
      </c>
      <c r="D28" s="215">
        <v>23800</v>
      </c>
      <c r="E28" s="215">
        <f>'[2]09'!K29/1000000</f>
        <v>7642</v>
      </c>
      <c r="F28" s="215">
        <f t="shared" si="13"/>
        <v>44498</v>
      </c>
      <c r="G28" s="215">
        <f t="shared" si="14"/>
        <v>34746</v>
      </c>
      <c r="H28" s="215">
        <f t="shared" si="15"/>
        <v>9752</v>
      </c>
      <c r="I28" s="215">
        <f t="shared" si="9"/>
        <v>34746</v>
      </c>
      <c r="J28" s="215">
        <f t="shared" si="7"/>
        <v>24994</v>
      </c>
      <c r="K28" s="215">
        <v>24994</v>
      </c>
      <c r="L28" s="215"/>
      <c r="M28" s="215">
        <f t="shared" si="8"/>
        <v>9752</v>
      </c>
      <c r="N28" s="215">
        <f>'[2]09'!M29/1000000</f>
        <v>9752</v>
      </c>
      <c r="O28" s="215"/>
      <c r="P28" s="216">
        <f t="shared" si="10"/>
        <v>1.4152407607658546</v>
      </c>
      <c r="Q28" s="216">
        <f t="shared" si="11"/>
        <v>1.4599159663865546</v>
      </c>
      <c r="R28" s="216">
        <f t="shared" si="12"/>
        <v>1.2761057314839048</v>
      </c>
    </row>
    <row r="29" spans="1:18" s="218" customFormat="1" ht="15.75" customHeight="1">
      <c r="A29" s="214">
        <v>12</v>
      </c>
      <c r="B29" s="217" t="s">
        <v>105</v>
      </c>
      <c r="C29" s="215">
        <f t="shared" si="6"/>
        <v>35583.85</v>
      </c>
      <c r="D29" s="215">
        <v>25750</v>
      </c>
      <c r="E29" s="215">
        <f>'[2]09'!K30/1000000</f>
        <v>9833.85</v>
      </c>
      <c r="F29" s="215">
        <f t="shared" si="13"/>
        <v>44417.7</v>
      </c>
      <c r="G29" s="215">
        <f t="shared" si="14"/>
        <v>35083.85</v>
      </c>
      <c r="H29" s="215">
        <f t="shared" si="15"/>
        <v>9333.85</v>
      </c>
      <c r="I29" s="215">
        <f t="shared" si="9"/>
        <v>35083.85</v>
      </c>
      <c r="J29" s="215">
        <f t="shared" si="7"/>
        <v>25750</v>
      </c>
      <c r="K29" s="215">
        <v>25750</v>
      </c>
      <c r="L29" s="215"/>
      <c r="M29" s="215">
        <f t="shared" si="8"/>
        <v>9333.85</v>
      </c>
      <c r="N29" s="215">
        <f>'[2]09'!M30/1000000</f>
        <v>9333.85</v>
      </c>
      <c r="O29" s="215"/>
      <c r="P29" s="216">
        <f t="shared" si="10"/>
        <v>1.2482544749935716</v>
      </c>
      <c r="Q29" s="216">
        <f t="shared" si="11"/>
        <v>1.3624796116504854</v>
      </c>
      <c r="R29" s="216">
        <f t="shared" si="12"/>
        <v>0.9491552138785928</v>
      </c>
    </row>
    <row r="30" spans="1:18" s="218" customFormat="1" ht="38.25">
      <c r="A30" s="219"/>
      <c r="B30" s="220" t="s">
        <v>275</v>
      </c>
      <c r="C30" s="221">
        <f>D30+E30</f>
        <v>5685</v>
      </c>
      <c r="D30" s="222">
        <v>1857</v>
      </c>
      <c r="E30" s="223">
        <v>3828</v>
      </c>
      <c r="F30" s="223">
        <f t="shared" si="13"/>
        <v>0</v>
      </c>
      <c r="G30" s="223">
        <f t="shared" si="14"/>
        <v>0</v>
      </c>
      <c r="H30" s="223">
        <f t="shared" si="15"/>
        <v>0</v>
      </c>
      <c r="I30" s="223">
        <f t="shared" si="9"/>
        <v>0</v>
      </c>
      <c r="J30" s="223">
        <f t="shared" si="7"/>
        <v>0</v>
      </c>
      <c r="K30" s="224"/>
      <c r="L30" s="224"/>
      <c r="M30" s="224"/>
      <c r="N30" s="382"/>
      <c r="O30" s="224"/>
      <c r="P30" s="225"/>
      <c r="Q30" s="225"/>
      <c r="R30" s="225"/>
    </row>
    <row r="31" spans="1:5" s="133" customFormat="1" ht="23.25" customHeight="1">
      <c r="A31" s="129"/>
      <c r="B31" s="146"/>
      <c r="C31" s="130"/>
      <c r="D31" s="131"/>
      <c r="E31" s="132"/>
    </row>
    <row r="32" spans="1:5" s="135" customFormat="1" ht="20.25" customHeight="1">
      <c r="A32" s="129"/>
      <c r="B32" s="147"/>
      <c r="C32" s="134"/>
      <c r="D32" s="125"/>
      <c r="E32" s="125"/>
    </row>
    <row r="33" spans="1:5" s="135" customFormat="1" ht="30" customHeight="1">
      <c r="A33" s="129"/>
      <c r="B33" s="148"/>
      <c r="C33" s="136"/>
      <c r="D33" s="137"/>
      <c r="E33" s="137"/>
    </row>
    <row r="34" spans="1:5" s="135" customFormat="1" ht="30" customHeight="1">
      <c r="A34" s="129"/>
      <c r="B34" s="146"/>
      <c r="C34" s="136"/>
      <c r="D34" s="137"/>
      <c r="E34" s="137"/>
    </row>
    <row r="35" spans="1:5" s="135" customFormat="1" ht="30" customHeight="1">
      <c r="A35" s="129"/>
      <c r="B35" s="146"/>
      <c r="C35" s="136"/>
      <c r="D35" s="137"/>
      <c r="E35" s="137"/>
    </row>
    <row r="36" spans="1:5" s="135" customFormat="1" ht="30" customHeight="1">
      <c r="A36" s="138"/>
      <c r="B36" s="149"/>
      <c r="C36" s="139"/>
      <c r="E36" s="140"/>
    </row>
    <row r="37" spans="1:5" s="135" customFormat="1" ht="30" customHeight="1">
      <c r="A37" s="129"/>
      <c r="B37" s="146"/>
      <c r="C37" s="136"/>
      <c r="D37" s="137"/>
      <c r="E37" s="137"/>
    </row>
    <row r="38" spans="1:5" s="135" customFormat="1" ht="30" customHeight="1">
      <c r="A38" s="129"/>
      <c r="B38" s="146"/>
      <c r="C38" s="136"/>
      <c r="D38" s="137"/>
      <c r="E38" s="137"/>
    </row>
    <row r="39" spans="1:5" s="135" customFormat="1" ht="30" customHeight="1">
      <c r="A39" s="129"/>
      <c r="B39" s="148"/>
      <c r="C39" s="136"/>
      <c r="D39" s="137"/>
      <c r="E39" s="137"/>
    </row>
    <row r="40" spans="1:5" s="135" customFormat="1" ht="30" customHeight="1">
      <c r="A40" s="129"/>
      <c r="B40" s="146"/>
      <c r="C40" s="136"/>
      <c r="D40" s="137"/>
      <c r="E40" s="137"/>
    </row>
    <row r="41" spans="1:5" s="142" customFormat="1" ht="22.5" customHeight="1">
      <c r="A41" s="129"/>
      <c r="B41" s="150"/>
      <c r="C41" s="141"/>
      <c r="D41" s="141"/>
      <c r="E41" s="132"/>
    </row>
    <row r="42" spans="1:5" s="135" customFormat="1" ht="30" customHeight="1">
      <c r="A42" s="129"/>
      <c r="B42" s="146"/>
      <c r="C42" s="136"/>
      <c r="D42" s="137"/>
      <c r="E42" s="137"/>
    </row>
    <row r="43" spans="1:5" s="135" customFormat="1" ht="30" customHeight="1">
      <c r="A43" s="129"/>
      <c r="B43" s="146"/>
      <c r="C43" s="143"/>
      <c r="D43" s="144"/>
      <c r="E43" s="144"/>
    </row>
    <row r="44" spans="1:5" s="135" customFormat="1" ht="30" customHeight="1">
      <c r="A44" s="129"/>
      <c r="B44" s="146"/>
      <c r="C44" s="143"/>
      <c r="D44" s="144"/>
      <c r="E44" s="144"/>
    </row>
    <row r="45" spans="1:5" s="135" customFormat="1" ht="30" customHeight="1">
      <c r="A45" s="129"/>
      <c r="B45" s="146"/>
      <c r="C45" s="143"/>
      <c r="D45" s="144"/>
      <c r="E45" s="144"/>
    </row>
    <row r="46" spans="1:5" s="135" customFormat="1" ht="30" customHeight="1">
      <c r="A46" s="129"/>
      <c r="B46" s="146"/>
      <c r="C46" s="143"/>
      <c r="D46" s="144"/>
      <c r="E46" s="144"/>
    </row>
    <row r="79" ht="12">
      <c r="B79" s="151"/>
    </row>
    <row r="80" ht="12">
      <c r="B80" s="151"/>
    </row>
    <row r="81" ht="12">
      <c r="B81" s="151"/>
    </row>
    <row r="82" ht="12">
      <c r="B82" s="151"/>
    </row>
    <row r="83" ht="12">
      <c r="B83" s="151"/>
    </row>
    <row r="84" ht="12">
      <c r="B84" s="151"/>
    </row>
    <row r="85" ht="12">
      <c r="B85" s="151"/>
    </row>
  </sheetData>
  <sheetProtection/>
  <mergeCells count="24">
    <mergeCell ref="M7:O7"/>
    <mergeCell ref="F5:O5"/>
    <mergeCell ref="Q6:R6"/>
    <mergeCell ref="H7:H8"/>
    <mergeCell ref="N1:R1"/>
    <mergeCell ref="Q7:Q8"/>
    <mergeCell ref="R7:R8"/>
    <mergeCell ref="A2:R2"/>
    <mergeCell ref="A3:R3"/>
    <mergeCell ref="I6:O6"/>
    <mergeCell ref="A5:A8"/>
    <mergeCell ref="B5:B8"/>
    <mergeCell ref="I7:I8"/>
    <mergeCell ref="J7:L7"/>
    <mergeCell ref="C5:E5"/>
    <mergeCell ref="G7:G8"/>
    <mergeCell ref="P5:R5"/>
    <mergeCell ref="C6:C8"/>
    <mergeCell ref="D6:E6"/>
    <mergeCell ref="F6:F8"/>
    <mergeCell ref="G6:H6"/>
    <mergeCell ref="P6:P8"/>
    <mergeCell ref="D7:D8"/>
    <mergeCell ref="E7:E8"/>
  </mergeCells>
  <printOptions horizontalCentered="1"/>
  <pageMargins left="0.31" right="0.17" top="0.29" bottom="0.26" header="0.54"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Vuong Minh Quang</dc:creator>
  <cp:keywords/>
  <dc:description/>
  <cp:lastModifiedBy>Admin</cp:lastModifiedBy>
  <cp:lastPrinted>2021-01-14T07:53:06Z</cp:lastPrinted>
  <dcterms:created xsi:type="dcterms:W3CDTF">1996-10-14T23:33:28Z</dcterms:created>
  <dcterms:modified xsi:type="dcterms:W3CDTF">2021-01-14T09:35:57Z</dcterms:modified>
  <cp:category/>
  <cp:version/>
  <cp:contentType/>
  <cp:contentStatus/>
</cp:coreProperties>
</file>